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11"/>
  <workbookPr/>
  <xr:revisionPtr revIDLastSave="0" documentId="11_DE842BC8C4C3BBE73E5A693892312084F5B9C8E2" xr6:coauthVersionLast="47" xr6:coauthVersionMax="47" xr10:uidLastSave="{00000000-0000-0000-0000-000000000000}"/>
  <bookViews>
    <workbookView xWindow="-105" yWindow="-105" windowWidth="23250" windowHeight="12570" tabRatio="892" firstSheet="13" activeTab="13" xr2:uid="{00000000-000D-0000-FFFF-FFFF00000000}"/>
  </bookViews>
  <sheets>
    <sheet name="Front Sheet" sheetId="29" r:id="rId1"/>
    <sheet name="Referrals" sheetId="5" r:id="rId2"/>
    <sheet name="Demographics" sheetId="6" r:id="rId3"/>
    <sheet name="Appointments" sheetId="9" r:id="rId4"/>
    <sheet name="PEQs" sheetId="16" state="hidden" r:id="rId5"/>
    <sheet name="Long Term Conditions" sheetId="4" r:id="rId6"/>
    <sheet name="Sheet2" sheetId="2" state="hidden" r:id="rId7"/>
    <sheet name="Peri-Bereav" sheetId="18" r:id="rId8"/>
    <sheet name="PEQ" sheetId="19" state="hidden" r:id="rId9"/>
    <sheet name="PEQ Comments" sheetId="30" r:id="rId10"/>
    <sheet name="Step 3+ B" sheetId="22" r:id="rId11"/>
    <sheet name="ED.Referrals" sheetId="24" r:id="rId12"/>
    <sheet name="ED.Activity" sheetId="25" r:id="rId13"/>
    <sheet name="ED.Outcomes" sheetId="26" r:id="rId14"/>
  </sheets>
  <definedNames>
    <definedName name="_xlnm._FilterDatabase" localSheetId="5" hidden="1">'Long Term Conditions'!$N$6:$O$6</definedName>
    <definedName name="_xlnm.Print_Area" localSheetId="3">Appointments!$A$1:$L$33</definedName>
    <definedName name="_xlnm.Print_Area" localSheetId="2">Demographics!$A$1:$N$40</definedName>
    <definedName name="_xlnm.Print_Area" localSheetId="12">ED.Activity!$A$1:$C$29</definedName>
    <definedName name="_xlnm.Print_Area" localSheetId="13">ED.Outcomes!$A$1:$B$28</definedName>
    <definedName name="_xlnm.Print_Area" localSheetId="11">ED.Referrals!$A$1:$R$32</definedName>
    <definedName name="_xlnm.Print_Area" localSheetId="0">'Front Sheet'!$A$1:$N$23</definedName>
    <definedName name="_xlnm.Print_Area" localSheetId="5">'Long Term Conditions'!$A$1:$K$34</definedName>
    <definedName name="_xlnm.Print_Area" localSheetId="8">PEQ!$A$1:$I$19</definedName>
    <definedName name="_xlnm.Print_Area" localSheetId="7">'Peri-Bereav'!$A$1:$K$23</definedName>
    <definedName name="_xlnm.Print_Area" localSheetId="1">Referrals!$B$1:$P$37</definedName>
    <definedName name="_xlnm.Print_Area" localSheetId="10">'Step 3+ B'!$A$1:$D$6</definedName>
  </definedNames>
  <calcPr calcId="145621"/>
</workbook>
</file>

<file path=xl/calcChain.xml><?xml version="1.0" encoding="utf-8"?>
<calcChain xmlns="http://schemas.openxmlformats.org/spreadsheetml/2006/main">
  <c r="F15" i="26" l="1"/>
  <c r="E15" i="26"/>
  <c r="F12" i="26"/>
  <c r="J31" i="24"/>
  <c r="J30" i="24"/>
  <c r="J28" i="24"/>
  <c r="J27" i="24"/>
  <c r="J26" i="24"/>
  <c r="J25" i="24"/>
  <c r="J24" i="24"/>
  <c r="J23" i="24"/>
  <c r="J21" i="24"/>
  <c r="J20" i="24"/>
  <c r="J19" i="24"/>
  <c r="J18" i="24"/>
  <c r="J17" i="24"/>
  <c r="J16" i="24"/>
  <c r="J15" i="24"/>
  <c r="J14" i="24"/>
  <c r="J13" i="24"/>
  <c r="J12" i="24"/>
  <c r="J11" i="24"/>
  <c r="J9" i="18"/>
  <c r="J8" i="18"/>
  <c r="I32" i="4"/>
  <c r="G32" i="4"/>
  <c r="I31" i="4"/>
  <c r="J19" i="4"/>
  <c r="J18" i="4"/>
  <c r="J17" i="4"/>
  <c r="J15" i="4"/>
  <c r="J14" i="4"/>
  <c r="J13" i="4"/>
  <c r="J11" i="4"/>
  <c r="J10" i="4"/>
  <c r="J9" i="4"/>
  <c r="J7" i="4"/>
  <c r="I11" i="9"/>
  <c r="J10" i="9" s="1"/>
  <c r="H34" i="6"/>
  <c r="H35" i="6"/>
  <c r="H36" i="6"/>
  <c r="H37" i="6"/>
  <c r="H38" i="6"/>
  <c r="H33" i="6"/>
  <c r="H9" i="6"/>
  <c r="H10" i="6"/>
  <c r="H8" i="6"/>
  <c r="H14" i="6"/>
  <c r="H15" i="6"/>
  <c r="H16" i="6"/>
  <c r="H17" i="6"/>
  <c r="H18" i="6"/>
  <c r="H19" i="6"/>
  <c r="H20" i="6"/>
  <c r="H21" i="6"/>
  <c r="H22" i="6"/>
  <c r="H23" i="6"/>
  <c r="H24" i="6"/>
  <c r="H25" i="6"/>
  <c r="H26" i="6"/>
  <c r="H27" i="6"/>
  <c r="H28" i="6"/>
  <c r="H29" i="6"/>
  <c r="H30" i="6"/>
  <c r="H13" i="6"/>
  <c r="F20" i="5"/>
  <c r="F21" i="5" s="1"/>
  <c r="F19" i="5"/>
  <c r="F17" i="5"/>
  <c r="F15" i="5"/>
  <c r="L8" i="5"/>
  <c r="M8" i="5"/>
  <c r="N8" i="5"/>
  <c r="J8" i="4" l="1"/>
  <c r="J12" i="4"/>
  <c r="J16" i="4"/>
  <c r="J20" i="4"/>
  <c r="J25" i="4"/>
  <c r="J21" i="4"/>
  <c r="J22" i="4"/>
  <c r="J23" i="4"/>
  <c r="J24" i="4"/>
  <c r="J26" i="4"/>
  <c r="J27" i="4"/>
  <c r="J28" i="4"/>
  <c r="J29" i="4"/>
  <c r="J30" i="4"/>
  <c r="J7" i="9"/>
  <c r="J8" i="9"/>
  <c r="J9" i="9"/>
  <c r="E12" i="26"/>
  <c r="H22" i="25"/>
  <c r="H21" i="25"/>
  <c r="H11" i="25"/>
  <c r="H12" i="25"/>
  <c r="H13" i="25"/>
  <c r="H10" i="25"/>
  <c r="H30" i="24"/>
  <c r="H31" i="24"/>
  <c r="H24" i="24"/>
  <c r="H25" i="24"/>
  <c r="H26" i="24"/>
  <c r="H27" i="24"/>
  <c r="H28" i="24"/>
  <c r="H23" i="24"/>
  <c r="G9" i="24"/>
  <c r="H12" i="24"/>
  <c r="H13" i="24"/>
  <c r="H14" i="24"/>
  <c r="H15" i="24"/>
  <c r="H16" i="24"/>
  <c r="H17" i="24"/>
  <c r="H18" i="24"/>
  <c r="H19" i="24"/>
  <c r="H20" i="24"/>
  <c r="H21" i="24"/>
  <c r="H11" i="24"/>
  <c r="H9" i="18"/>
  <c r="H8" i="18"/>
  <c r="F8" i="4"/>
  <c r="F9" i="4"/>
  <c r="F10" i="4"/>
  <c r="F11" i="4"/>
  <c r="F12" i="4"/>
  <c r="F13" i="4"/>
  <c r="F14" i="4"/>
  <c r="F15" i="4"/>
  <c r="F16" i="4"/>
  <c r="F17" i="4"/>
  <c r="F18" i="4"/>
  <c r="F19" i="4"/>
  <c r="F20" i="4"/>
  <c r="F21" i="4"/>
  <c r="F22" i="4"/>
  <c r="F23" i="4"/>
  <c r="F24" i="4"/>
  <c r="F25" i="4"/>
  <c r="F26" i="4"/>
  <c r="F27" i="4"/>
  <c r="F28" i="4"/>
  <c r="F29" i="4"/>
  <c r="F30" i="4"/>
  <c r="F7" i="4"/>
  <c r="G31" i="4"/>
  <c r="H8" i="9"/>
  <c r="H9" i="9"/>
  <c r="H10" i="9"/>
  <c r="H7" i="9"/>
  <c r="F8" i="9"/>
  <c r="F9" i="9"/>
  <c r="F10" i="9"/>
  <c r="F7" i="9"/>
  <c r="D8" i="9"/>
  <c r="D9" i="9"/>
  <c r="D10" i="9"/>
  <c r="D7" i="9"/>
  <c r="G11" i="9"/>
  <c r="F9" i="6"/>
  <c r="F10" i="6"/>
  <c r="F8" i="6"/>
  <c r="F14" i="6"/>
  <c r="F15" i="6"/>
  <c r="F16" i="6"/>
  <c r="F17" i="6"/>
  <c r="F18" i="6"/>
  <c r="F19" i="6"/>
  <c r="F20" i="6"/>
  <c r="F21" i="6"/>
  <c r="F22" i="6"/>
  <c r="F23" i="6"/>
  <c r="F24" i="6"/>
  <c r="F25" i="6"/>
  <c r="F26" i="6"/>
  <c r="F27" i="6"/>
  <c r="F28" i="6"/>
  <c r="F29" i="6"/>
  <c r="F30" i="6"/>
  <c r="F13" i="6"/>
  <c r="F34" i="6"/>
  <c r="F35" i="6"/>
  <c r="F36" i="6"/>
  <c r="F37" i="6"/>
  <c r="F38" i="6"/>
  <c r="F33" i="6"/>
  <c r="E39" i="6"/>
  <c r="E11" i="6"/>
  <c r="E31" i="6"/>
  <c r="E21" i="5"/>
  <c r="E20" i="5"/>
  <c r="E19" i="5"/>
  <c r="E17" i="5"/>
  <c r="E15" i="5"/>
  <c r="D38" i="6"/>
  <c r="D37" i="6"/>
  <c r="D36" i="6"/>
  <c r="D35" i="6"/>
  <c r="D34" i="6"/>
  <c r="D33" i="6"/>
  <c r="D30" i="6"/>
  <c r="D29" i="6"/>
  <c r="D28" i="6"/>
  <c r="D27" i="6"/>
  <c r="D26" i="6"/>
  <c r="D25" i="6"/>
  <c r="D24" i="6"/>
  <c r="D23" i="6"/>
  <c r="D22" i="6"/>
  <c r="D21" i="6"/>
  <c r="D20" i="6"/>
  <c r="D19" i="6"/>
  <c r="D18" i="6"/>
  <c r="D17" i="6"/>
  <c r="D16" i="6"/>
  <c r="D15" i="6"/>
  <c r="D14" i="6"/>
  <c r="D13" i="6"/>
  <c r="D10" i="6"/>
  <c r="D9" i="6"/>
  <c r="D8" i="6"/>
  <c r="I8" i="5"/>
  <c r="J8" i="5"/>
  <c r="K8" i="5"/>
  <c r="F11" i="25"/>
  <c r="F12" i="25"/>
  <c r="F13" i="25"/>
  <c r="F10" i="25"/>
  <c r="F31" i="24"/>
  <c r="F24" i="24"/>
  <c r="F25" i="24"/>
  <c r="F26" i="24"/>
  <c r="F27" i="24"/>
  <c r="F28" i="24"/>
  <c r="F23" i="24"/>
  <c r="F12" i="24"/>
  <c r="F13" i="24"/>
  <c r="F14" i="24"/>
  <c r="F15" i="24"/>
  <c r="F16" i="24"/>
  <c r="F17" i="24"/>
  <c r="F18" i="24"/>
  <c r="F19" i="24"/>
  <c r="F20" i="24"/>
  <c r="F21" i="24"/>
  <c r="F11" i="24"/>
  <c r="F22" i="25"/>
  <c r="F21" i="25"/>
  <c r="F30" i="24"/>
  <c r="H8" i="4" l="1"/>
  <c r="H9" i="4"/>
  <c r="H10" i="4"/>
  <c r="H11" i="4"/>
  <c r="H12" i="4"/>
  <c r="H13" i="4"/>
  <c r="H14" i="4"/>
  <c r="H15" i="4"/>
  <c r="H16" i="4"/>
  <c r="H17" i="4"/>
  <c r="H18" i="4"/>
  <c r="H19" i="4"/>
  <c r="H20" i="4"/>
  <c r="H21" i="4"/>
  <c r="H22" i="4"/>
  <c r="H23" i="4"/>
  <c r="H24" i="4"/>
  <c r="H25" i="4"/>
  <c r="H26" i="4"/>
  <c r="H27" i="4"/>
  <c r="H28" i="4"/>
  <c r="H29" i="4"/>
  <c r="H30" i="4"/>
  <c r="H7" i="4"/>
  <c r="F9" i="18"/>
  <c r="F8" i="18"/>
  <c r="E31" i="4"/>
  <c r="E32" i="4" s="1"/>
  <c r="D20" i="5" l="1"/>
  <c r="D21" i="5" s="1"/>
  <c r="D19" i="5"/>
  <c r="D17" i="5"/>
  <c r="D15" i="5"/>
  <c r="F8" i="5"/>
  <c r="G8" i="5"/>
  <c r="H8" i="5"/>
  <c r="C12" i="26" l="1"/>
  <c r="D22" i="25"/>
  <c r="D21" i="25"/>
  <c r="D9" i="18"/>
  <c r="D8" i="18"/>
  <c r="D11" i="25" l="1"/>
  <c r="D12" i="25"/>
  <c r="D13" i="25"/>
  <c r="D10" i="25"/>
  <c r="D12" i="24" l="1"/>
  <c r="D13" i="24"/>
  <c r="D14" i="24"/>
  <c r="D15" i="24"/>
  <c r="D16" i="24"/>
  <c r="D17" i="24"/>
  <c r="D18" i="24"/>
  <c r="D19" i="24"/>
  <c r="D20" i="24"/>
  <c r="D21" i="24"/>
  <c r="D11" i="24"/>
  <c r="D24" i="24"/>
  <c r="D25" i="24"/>
  <c r="D26" i="24"/>
  <c r="D27" i="24"/>
  <c r="D28" i="24"/>
  <c r="D23" i="24"/>
  <c r="D31" i="24"/>
  <c r="D30" i="24"/>
  <c r="D8" i="4" l="1"/>
  <c r="D9" i="4"/>
  <c r="D10" i="4"/>
  <c r="D11" i="4"/>
  <c r="D12" i="4"/>
  <c r="D13" i="4"/>
  <c r="D14" i="4"/>
  <c r="D15" i="4"/>
  <c r="D16" i="4"/>
  <c r="D17" i="4"/>
  <c r="D18" i="4"/>
  <c r="D19" i="4"/>
  <c r="D20" i="4"/>
  <c r="D21" i="4"/>
  <c r="D22" i="4"/>
  <c r="D23" i="4"/>
  <c r="D24" i="4"/>
  <c r="D25" i="4"/>
  <c r="D26" i="4"/>
  <c r="D27" i="4"/>
  <c r="D28" i="4"/>
  <c r="D29" i="4"/>
  <c r="D30" i="4"/>
  <c r="D7" i="4"/>
  <c r="C32" i="4"/>
  <c r="C21" i="5" l="1"/>
  <c r="C19" i="5"/>
  <c r="C15" i="5"/>
  <c r="C17" i="5"/>
  <c r="D8" i="5"/>
  <c r="E8" i="5"/>
  <c r="C8" i="5"/>
  <c r="E56" i="5" l="1"/>
  <c r="D56" i="5"/>
  <c r="C56" i="5"/>
</calcChain>
</file>

<file path=xl/sharedStrings.xml><?xml version="1.0" encoding="utf-8"?>
<sst xmlns="http://schemas.openxmlformats.org/spreadsheetml/2006/main" count="293" uniqueCount="193">
  <si>
    <t>Tower Hamlets Talking Therapies Quarterly Report</t>
  </si>
  <si>
    <t>Quarter 2 2022/23</t>
  </si>
  <si>
    <t>Referrals</t>
  </si>
  <si>
    <t>Monthly Data</t>
  </si>
  <si>
    <t>Total Referrals Received</t>
  </si>
  <si>
    <t>Self Referrals Received</t>
  </si>
  <si>
    <t>% of Self-referrals</t>
  </si>
  <si>
    <t>Quarterly data</t>
  </si>
  <si>
    <t>Q3</t>
  </si>
  <si>
    <t>Q4</t>
  </si>
  <si>
    <t>Q1</t>
  </si>
  <si>
    <t>Q2</t>
  </si>
  <si>
    <t xml:space="preserve">Total Referrals </t>
  </si>
  <si>
    <t>Source of Referrals</t>
  </si>
  <si>
    <t>Referrals from GP's</t>
  </si>
  <si>
    <t>% from GP's</t>
  </si>
  <si>
    <t>Referrals from Secondary care mental health services</t>
  </si>
  <si>
    <t>% from secondary care mental health services</t>
  </si>
  <si>
    <t>Other Referrals</t>
  </si>
  <si>
    <t>% Other Referrals</t>
  </si>
  <si>
    <t>apr</t>
  </si>
  <si>
    <t>may</t>
  </si>
  <si>
    <t>jun</t>
  </si>
  <si>
    <t>2018-19</t>
  </si>
  <si>
    <t>2019-20</t>
  </si>
  <si>
    <t>Demographics</t>
  </si>
  <si>
    <t>%</t>
  </si>
  <si>
    <t>Gender</t>
  </si>
  <si>
    <t>Female (including trans woman)</t>
  </si>
  <si>
    <t>Others (including non-binary)</t>
  </si>
  <si>
    <t>Male (including trans man)</t>
  </si>
  <si>
    <t>TOTAL</t>
  </si>
  <si>
    <t>Ethnicity</t>
  </si>
  <si>
    <t>African [N]</t>
  </si>
  <si>
    <t>Any other Asian background [L]</t>
  </si>
  <si>
    <t>Any other Black background [P]</t>
  </si>
  <si>
    <t>Any other ethnic group [S]</t>
  </si>
  <si>
    <t>Any other mixed background [G]</t>
  </si>
  <si>
    <t>Any other White background[C]</t>
  </si>
  <si>
    <t>Bangladeshi [K]</t>
  </si>
  <si>
    <t>British[A]</t>
  </si>
  <si>
    <t>Caribbean [M]</t>
  </si>
  <si>
    <t>Chinese [R]</t>
  </si>
  <si>
    <t>Indian [H]</t>
  </si>
  <si>
    <t>Irish[B]</t>
  </si>
  <si>
    <t>Not known [99]</t>
  </si>
  <si>
    <t>Not Stated [Z]</t>
  </si>
  <si>
    <t>Pakistani [J]</t>
  </si>
  <si>
    <t>White and Asian [F]</t>
  </si>
  <si>
    <t>White and Black African [E]</t>
  </si>
  <si>
    <t>White and Black Caribbean [D]</t>
  </si>
  <si>
    <t>Age</t>
  </si>
  <si>
    <t>16-24</t>
  </si>
  <si>
    <t>25-34</t>
  </si>
  <si>
    <t>35-44</t>
  </si>
  <si>
    <t>45-54</t>
  </si>
  <si>
    <t>55-64</t>
  </si>
  <si>
    <t>65+</t>
  </si>
  <si>
    <t>Appointments</t>
  </si>
  <si>
    <t>Number Clinical Appointments</t>
  </si>
  <si>
    <t>Total Face to Face</t>
  </si>
  <si>
    <t>Total Telephone</t>
  </si>
  <si>
    <t>Total Silvercloud</t>
  </si>
  <si>
    <t>Total Video</t>
  </si>
  <si>
    <t>PEQs</t>
  </si>
  <si>
    <t>Assessment PEQ Q1-Q4</t>
  </si>
  <si>
    <t>Completely Satisfied</t>
  </si>
  <si>
    <t>Mostly Satisfied</t>
  </si>
  <si>
    <t>Total Responses</t>
  </si>
  <si>
    <t>Neither Satisfied nor Dis-satisfied</t>
  </si>
  <si>
    <t>Question</t>
  </si>
  <si>
    <t>Were you given information about options for choosing a treatment that is appropriate for your problems?</t>
  </si>
  <si>
    <t>Do you prefer any of the treatments among the options available?</t>
  </si>
  <si>
    <t>Have you been offered your preference?</t>
  </si>
  <si>
    <t>Treatment PEQ Q1-Q4</t>
  </si>
  <si>
    <t>1. Did our staff listen to you and treat your concerns seriously?</t>
  </si>
  <si>
    <t>2. Do you feel that the service has helped you to better understand and address your difficulties?</t>
  </si>
  <si>
    <t>3. Did you feel involved in making choices about your treatment and care?</t>
  </si>
  <si>
    <t>4. On reflection, did you get the help that mattered to you?</t>
  </si>
  <si>
    <t>5. Did you have confidence in your therapist and his/her skills and techniques?</t>
  </si>
  <si>
    <t>Long Term Conditions</t>
  </si>
  <si>
    <t xml:space="preserve">Referrals Identified as having LTC </t>
  </si>
  <si>
    <t>Condition</t>
  </si>
  <si>
    <t>(Archived) Back Pain</t>
  </si>
  <si>
    <t>(Archived) Gynaecological</t>
  </si>
  <si>
    <t>(Archived) Medically Unexplained Conditions - Not Specified Above</t>
  </si>
  <si>
    <t>(Archived) Other Organ Disease</t>
  </si>
  <si>
    <t>(Archived) Stroke</t>
  </si>
  <si>
    <t>Arthritis</t>
  </si>
  <si>
    <t>Asthma</t>
  </si>
  <si>
    <t>Cancer</t>
  </si>
  <si>
    <t>Cardiovascular Disease</t>
  </si>
  <si>
    <t>Chronic Pain</t>
  </si>
  <si>
    <t>COPD</t>
  </si>
  <si>
    <t>Diabetes</t>
  </si>
  <si>
    <t>Epilepsy</t>
  </si>
  <si>
    <t>Fibromyalgia</t>
  </si>
  <si>
    <t>Gastrointestinal</t>
  </si>
  <si>
    <t>HIV</t>
  </si>
  <si>
    <t>IBS</t>
  </si>
  <si>
    <t>Long Term Condition - Not Specified Above</t>
  </si>
  <si>
    <t>Medically Unexplained Conditions</t>
  </si>
  <si>
    <t>Musculoskeletal Disorder</t>
  </si>
  <si>
    <t>Neurological Conditions</t>
  </si>
  <si>
    <t>Other Respiratory disease</t>
  </si>
  <si>
    <t>Sensory Impairment (eg. hearing/vision loss)</t>
  </si>
  <si>
    <t>Skin Conditions</t>
  </si>
  <si>
    <t>Grand Total</t>
  </si>
  <si>
    <t>% of all referrals with LTC</t>
  </si>
  <si>
    <t>Perinatal</t>
  </si>
  <si>
    <t>Number of patients who had a first appointment in the period</t>
  </si>
  <si>
    <t>No with assessment within 2 weeks</t>
  </si>
  <si>
    <t>No with treatment started in 4 weeks</t>
  </si>
  <si>
    <t>Bereavement</t>
  </si>
  <si>
    <t xml:space="preserve">Number of people entering treatment specifically for bereavement specific interventions </t>
  </si>
  <si>
    <t>PEQ</t>
  </si>
  <si>
    <t xml:space="preserve">PEQ Reporting is not currently possibly due to IAPTus system changes for the new data set. </t>
  </si>
  <si>
    <t>End Of Treatment PEQ Q1</t>
  </si>
  <si>
    <t>At all times</t>
  </si>
  <si>
    <t>Most of the time</t>
  </si>
  <si>
    <t>Sometimes</t>
  </si>
  <si>
    <t>Rarely</t>
  </si>
  <si>
    <t>Never</t>
  </si>
  <si>
    <t>1. Did staff listen to you and treat your concerns seriously?</t>
  </si>
  <si>
    <t>5. Did you have confidence in your therapist and his / her skills and techniques?</t>
  </si>
  <si>
    <t>PEQ comments</t>
  </si>
  <si>
    <t xml:space="preserve">I feel that I have benefited from the interventions given to me which has help me along the way. </t>
  </si>
  <si>
    <t>This was great, it helped me to to rediscover my values and also just some to listen to me. My therapist was great.</t>
  </si>
  <si>
    <t>I Understand my issues a lot more snd working on dealing with them</t>
  </si>
  <si>
    <t xml:space="preserve">I'm extremely grateful for being able to access the CBT counselling service so quickly, Im very aware that not always the case for people like me in a similar situation. That early intervention has impacted me so much and I can't thank my group therapist and the 121 CBT counsellor enough. I kniw that I am only on the start of my journey but when I look back at where i was last year and how I felt, I'm emotional but in a good way now. I've started to value myself again. The group counselling helped as it was easier to fully open up with people having a similar experience. It is good to talk with family and friends but you always hold a bit back as you don't want to onload everything on them and make then worry too much. I felt confident by the end of the group sessions to reach out for more help. I thought i was ready to go back to work but I wasn't so grateful I got the 121 sessions so quickly too. The techniques I learned and chats with the counsellor, helped me to understand my condition so much better including the physical impact. I have been able to reflect upon events better without over-analysing everything and becoming paranoid, I can identify and anticipate my triggers much better.  I have also been able to deal with and release issues that I have bottled  up over the years. Hard to explain in words but I just feel so much lighter and am enjoying life again. I have returned to work in a much better mental state, able to deal with any issues now. I still have moments of anxiety but I don't let these build into a mountain of fear that paralyses me.  I know how to take time out to recharge and refocus. I recently completed a language course which has given much such a sense of achievement and belief in myself. I really can't speak highly enough of your service.  I am truly lucky to have received it. Thank you and especially thank you to the 121 CBT Therapist and thank you also to  Therapist who led the group session I attended.  </t>
  </si>
  <si>
    <t xml:space="preserve">Very good service full of knowledge wich l learned  lot from it how to deal and face  my situation  </t>
  </si>
  <si>
    <t xml:space="preserve">The experience was extremely positive. You are truly life-savers. I am so very thankful for you support you have provided during the darkest time of my life. </t>
  </si>
  <si>
    <t>I received very professional, well organised, focused, dedicated, knowledgeable, empathic and helpful service. I am extremely satisfied and happy that I had possibility to take part in the treatment with the assigned therapist.</t>
  </si>
  <si>
    <t xml:space="preserve">My therapist helped me identify my anxieties and the history behind them as well as being able to deal with them. Im truly grateful for having this experience and its been so nice seeing how my journey has improved and ultimately my mental health. </t>
  </si>
  <si>
    <t>Step 3 +</t>
  </si>
  <si>
    <t>Number starting step 3+</t>
  </si>
  <si>
    <t>Eating Disorders</t>
  </si>
  <si>
    <t>Metric</t>
  </si>
  <si>
    <t>Total Referrals Accepted</t>
  </si>
  <si>
    <t>White British</t>
  </si>
  <si>
    <t>Any other White background</t>
  </si>
  <si>
    <t>Bangladeshi</t>
  </si>
  <si>
    <t>Black African</t>
  </si>
  <si>
    <t>Black Caribbean</t>
  </si>
  <si>
    <t>Indian</t>
  </si>
  <si>
    <t>White and Asian</t>
  </si>
  <si>
    <t>Any other Asian background</t>
  </si>
  <si>
    <t>Other Ethnicity</t>
  </si>
  <si>
    <t>White and Black Caribbean</t>
  </si>
  <si>
    <t>Missing</t>
  </si>
  <si>
    <t>Age Range</t>
  </si>
  <si>
    <t>18-24</t>
  </si>
  <si>
    <t>Male</t>
  </si>
  <si>
    <t>Female</t>
  </si>
  <si>
    <t>Inidividual and Group Appointments</t>
  </si>
  <si>
    <t>Total Appointments Offered</t>
  </si>
  <si>
    <t>Total Attended</t>
  </si>
  <si>
    <t>Total DNA</t>
  </si>
  <si>
    <t>Total Cancelled by Patient</t>
  </si>
  <si>
    <t>Total Cancelled by Service</t>
  </si>
  <si>
    <t>Waiting Times</t>
  </si>
  <si>
    <t>Total Patients Assessed</t>
  </si>
  <si>
    <t>Total seen within 6 weeks of referral</t>
  </si>
  <si>
    <t>Total seen within 18 weeks of referral</t>
  </si>
  <si>
    <t>Entering Treatment</t>
  </si>
  <si>
    <t>Total Patients Entering Individual Treatment</t>
  </si>
  <si>
    <t>Total Patient Entering Group Treatment</t>
  </si>
  <si>
    <t>Outcomes</t>
  </si>
  <si>
    <t>Restraint</t>
  </si>
  <si>
    <t>Eating Concern</t>
  </si>
  <si>
    <t>Shape Concern</t>
  </si>
  <si>
    <t>Weight Concern</t>
  </si>
  <si>
    <t>Global</t>
  </si>
  <si>
    <t>Total Completed Treatment</t>
  </si>
  <si>
    <t>Pre</t>
  </si>
  <si>
    <t>PHQ and GAD</t>
  </si>
  <si>
    <t>Post</t>
  </si>
  <si>
    <t>Total Reliably Improved</t>
  </si>
  <si>
    <t>N/a</t>
  </si>
  <si>
    <t>Reliable Improvement Rate (%)</t>
  </si>
  <si>
    <t>Physical Functioning</t>
  </si>
  <si>
    <t>Confidence</t>
  </si>
  <si>
    <t>Hopeful</t>
  </si>
  <si>
    <t>Interested in life</t>
  </si>
  <si>
    <t>Have fun</t>
  </si>
  <si>
    <t>Phychological Health</t>
  </si>
  <si>
    <t>Forgive Self</t>
  </si>
  <si>
    <t>Life is Progressing</t>
  </si>
  <si>
    <t>Handle Conflicts</t>
  </si>
  <si>
    <t>Peace of Mind</t>
  </si>
  <si>
    <t>Total Completed who started at caseness</t>
  </si>
  <si>
    <t>Total Recovered</t>
  </si>
  <si>
    <t>Recovery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</si>
</sst>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5">
    <font>
      <sz val="11"/>
      <color theme="1"/>
      <name val="Calibri"/>
      <family val="2"/>
      <scheme val="minor"/>
    </font>
    <font>
      <sz val="11"/>
      <color theme="1"/>
      <name val="Calibri"/>
      <family val="2"/>
      <scheme val="minor"/>
    </font>
    <font>
      <b/>
      <sz val="20"/>
      <color theme="0"/>
      <name val="Calibri Light"/>
      <family val="2"/>
      <scheme val="major"/>
    </font>
    <font>
      <sz val="11"/>
      <color theme="1"/>
      <name val="Calibri Light"/>
      <family val="2"/>
      <scheme val="major"/>
    </font>
    <font>
      <b/>
      <sz val="11"/>
      <color theme="0"/>
      <name val="Calibri Light"/>
      <family val="2"/>
      <scheme val="major"/>
    </font>
    <font>
      <b/>
      <sz val="11"/>
      <color theme="1"/>
      <name val="Calibri Light"/>
      <family val="2"/>
      <scheme val="major"/>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8"/>
      <color theme="3"/>
      <name val="Calibri Light"/>
      <family val="2"/>
      <scheme val="major"/>
    </font>
    <font>
      <sz val="11"/>
      <color rgb="FF9C5700"/>
      <name val="Calibri"/>
      <family val="2"/>
      <scheme val="minor"/>
    </font>
    <font>
      <sz val="11"/>
      <color rgb="FF000000"/>
      <name val="Calibri Light"/>
      <family val="2"/>
      <scheme val="major"/>
    </font>
    <font>
      <sz val="11"/>
      <color theme="0"/>
      <name val="Calibri Light"/>
      <family val="2"/>
      <scheme val="major"/>
    </font>
    <font>
      <b/>
      <sz val="16"/>
      <color theme="0"/>
      <name val="Calibri Light"/>
      <family val="2"/>
      <scheme val="major"/>
    </font>
    <font>
      <sz val="11"/>
      <name val="Calibri"/>
      <family val="2"/>
      <scheme val="minor"/>
    </font>
    <font>
      <b/>
      <sz val="11"/>
      <name val="Calibri Light"/>
      <family val="2"/>
      <scheme val="major"/>
    </font>
    <font>
      <sz val="11"/>
      <color theme="1"/>
      <name val="Calibri Light"/>
      <family val="2"/>
    </font>
    <font>
      <b/>
      <sz val="20"/>
      <color theme="0"/>
      <name val="Calibri Light"/>
      <family val="2"/>
    </font>
    <font>
      <b/>
      <sz val="18"/>
      <color theme="0"/>
      <name val="Calibri Light"/>
      <family val="2"/>
    </font>
    <font>
      <b/>
      <sz val="11"/>
      <color theme="0"/>
      <name val="Calibri Light"/>
      <family val="2"/>
    </font>
    <font>
      <b/>
      <sz val="11"/>
      <color theme="1"/>
      <name val="Calibri Light"/>
      <family val="2"/>
    </font>
    <font>
      <sz val="11"/>
      <color theme="0"/>
      <name val="Calibri Light"/>
      <family val="2"/>
    </font>
    <font>
      <sz val="24"/>
      <color theme="1"/>
      <name val="Calibri"/>
      <family val="2"/>
      <scheme val="minor"/>
    </font>
    <font>
      <sz val="16"/>
      <color theme="1"/>
      <name val="Calibri"/>
      <family val="2"/>
      <scheme val="minor"/>
    </font>
    <font>
      <sz val="11"/>
      <name val="Calibri Light"/>
      <family val="2"/>
      <scheme val="major"/>
    </font>
    <font>
      <sz val="11"/>
      <color theme="2" tint="-0.89999084444715716"/>
      <name val="Calibri"/>
      <family val="2"/>
      <scheme val="minor"/>
    </font>
    <font>
      <sz val="10"/>
      <name val="Arial"/>
      <family val="2"/>
    </font>
    <font>
      <b/>
      <sz val="18"/>
      <color rgb="FFFF0000"/>
      <name val="Calibri"/>
      <family val="2"/>
      <scheme val="minor"/>
    </font>
    <font>
      <sz val="24"/>
      <color rgb="FFFF0000"/>
      <name val="Calibri"/>
      <family val="2"/>
      <scheme val="minor"/>
    </font>
    <font>
      <b/>
      <sz val="20"/>
      <color rgb="FFFF0000"/>
      <name val="Calibri Light"/>
      <family val="2"/>
    </font>
    <font>
      <b/>
      <sz val="16"/>
      <color theme="0"/>
      <name val="Calibri Light"/>
      <family val="2"/>
    </font>
    <font>
      <sz val="11"/>
      <color rgb="FF000000"/>
      <name val="Calibri"/>
      <family val="2"/>
    </font>
  </fonts>
  <fills count="46">
    <fill>
      <patternFill patternType="none"/>
    </fill>
    <fill>
      <patternFill patternType="gray125"/>
    </fill>
    <fill>
      <patternFill patternType="solid">
        <fgColor rgb="FF0072C4"/>
        <bgColor indexed="64"/>
      </patternFill>
    </fill>
    <fill>
      <patternFill patternType="solid">
        <fgColor theme="6"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1" tint="0.249977111117893"/>
        <bgColor indexed="64"/>
      </patternFill>
    </fill>
    <fill>
      <patternFill patternType="solid">
        <fgColor rgb="FF00B0F0"/>
        <bgColor rgb="FF00B0F0"/>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67">
    <xf numFmtId="0" fontId="0" fillId="0" borderId="0"/>
    <xf numFmtId="9" fontId="1" fillId="0" borderId="0" applyFont="0" applyFill="0" applyBorder="0" applyAlignment="0" applyProtection="0"/>
    <xf numFmtId="0" fontId="8" fillId="0" borderId="26" applyNumberFormat="0" applyFill="0" applyAlignment="0" applyProtection="0"/>
    <xf numFmtId="0" fontId="9" fillId="0" borderId="27" applyNumberFormat="0" applyFill="0" applyAlignment="0" applyProtection="0"/>
    <xf numFmtId="0" fontId="10" fillId="0" borderId="28"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29" applyNumberFormat="0" applyAlignment="0" applyProtection="0"/>
    <xf numFmtId="0" fontId="15" fillId="8" borderId="30" applyNumberFormat="0" applyAlignment="0" applyProtection="0"/>
    <xf numFmtId="0" fontId="16" fillId="8" borderId="29" applyNumberFormat="0" applyAlignment="0" applyProtection="0"/>
    <xf numFmtId="0" fontId="17" fillId="0" borderId="31" applyNumberFormat="0" applyFill="0" applyAlignment="0" applyProtection="0"/>
    <xf numFmtId="0" fontId="18" fillId="9" borderId="32" applyNumberFormat="0" applyAlignment="0" applyProtection="0"/>
    <xf numFmtId="0" fontId="19" fillId="0" borderId="0" applyNumberFormat="0" applyFill="0" applyBorder="0" applyAlignment="0" applyProtection="0"/>
    <xf numFmtId="0" fontId="1" fillId="10" borderId="33" applyNumberFormat="0" applyFont="0" applyAlignment="0" applyProtection="0"/>
    <xf numFmtId="0" fontId="20" fillId="0" borderId="0" applyNumberFormat="0" applyFill="0" applyBorder="0" applyAlignment="0" applyProtection="0"/>
    <xf numFmtId="0" fontId="6" fillId="0" borderId="34" applyNumberFormat="0" applyFill="0" applyAlignment="0" applyProtection="0"/>
    <xf numFmtId="0" fontId="2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34" borderId="0" applyNumberFormat="0" applyBorder="0" applyAlignment="0" applyProtection="0"/>
    <xf numFmtId="0" fontId="22" fillId="0" borderId="0" applyNumberFormat="0" applyFill="0" applyBorder="0" applyAlignment="0" applyProtection="0"/>
    <xf numFmtId="0" fontId="7"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7" fillId="0" borderId="0" applyNumberForma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applyFill="0" applyProtection="0"/>
    <xf numFmtId="0" fontId="39" fillId="0" borderId="0"/>
    <xf numFmtId="0" fontId="1" fillId="0" borderId="0"/>
    <xf numFmtId="0" fontId="1" fillId="0" borderId="0"/>
    <xf numFmtId="0" fontId="39" fillId="0" borderId="0"/>
    <xf numFmtId="0" fontId="1" fillId="0" borderId="0"/>
    <xf numFmtId="0" fontId="1" fillId="0" borderId="0"/>
    <xf numFmtId="0" fontId="39"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18" fillId="45" borderId="39">
      <alignment horizontal="center" wrapText="1"/>
    </xf>
  </cellStyleXfs>
  <cellXfs count="165">
    <xf numFmtId="0" fontId="0" fillId="0" borderId="0" xfId="0"/>
    <xf numFmtId="0" fontId="2" fillId="0" borderId="0" xfId="0" applyFont="1" applyAlignment="1">
      <alignment vertical="center" wrapText="1"/>
    </xf>
    <xf numFmtId="0" fontId="4" fillId="0" borderId="0" xfId="0" applyFont="1" applyAlignment="1">
      <alignment horizontal="center" vertical="center" wrapText="1"/>
    </xf>
    <xf numFmtId="0" fontId="4" fillId="2" borderId="2" xfId="0" applyFont="1" applyFill="1" applyBorder="1" applyAlignment="1">
      <alignment horizontal="center" vertical="center" wrapText="1"/>
    </xf>
    <xf numFmtId="0" fontId="3" fillId="0" borderId="1" xfId="0" applyFont="1" applyBorder="1" applyAlignment="1">
      <alignment horizontal="center"/>
    </xf>
    <xf numFmtId="17" fontId="4" fillId="2" borderId="17" xfId="0" applyNumberFormat="1" applyFont="1" applyFill="1" applyBorder="1" applyAlignment="1">
      <alignment horizontal="center" vertical="center" wrapText="1"/>
    </xf>
    <xf numFmtId="0" fontId="19" fillId="0" borderId="0" xfId="0" applyFont="1"/>
    <xf numFmtId="0" fontId="3" fillId="0" borderId="0" xfId="0" applyFont="1"/>
    <xf numFmtId="17" fontId="4" fillId="2" borderId="18" xfId="0" applyNumberFormat="1" applyFont="1" applyFill="1" applyBorder="1" applyAlignment="1">
      <alignment horizontal="center" vertical="center" wrapText="1"/>
    </xf>
    <xf numFmtId="17" fontId="4" fillId="2" borderId="19"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1" fillId="0" borderId="0" xfId="0" applyFont="1"/>
    <xf numFmtId="0" fontId="3" fillId="0" borderId="0" xfId="0" applyFont="1" applyAlignment="1">
      <alignment horizontal="center"/>
    </xf>
    <xf numFmtId="9" fontId="3" fillId="0" borderId="0" xfId="1" applyFont="1"/>
    <xf numFmtId="0" fontId="24" fillId="0" borderId="1" xfId="0" applyFont="1" applyBorder="1" applyAlignment="1">
      <alignment horizontal="center" vertical="center" wrapText="1"/>
    </xf>
    <xf numFmtId="164" fontId="24" fillId="36" borderId="1" xfId="0" applyNumberFormat="1" applyFont="1" applyFill="1" applyBorder="1" applyAlignment="1">
      <alignment horizontal="center" vertical="center"/>
    </xf>
    <xf numFmtId="17" fontId="4" fillId="0" borderId="0" xfId="0" applyNumberFormat="1" applyFont="1" applyAlignment="1">
      <alignment horizontal="center" vertical="center" wrapText="1"/>
    </xf>
    <xf numFmtId="9" fontId="25" fillId="0" borderId="0" xfId="1" applyFont="1"/>
    <xf numFmtId="164" fontId="24" fillId="37" borderId="1" xfId="0" applyNumberFormat="1" applyFont="1" applyFill="1" applyBorder="1" applyAlignment="1">
      <alignment horizontal="center" vertical="center"/>
    </xf>
    <xf numFmtId="0" fontId="26" fillId="2" borderId="2" xfId="0" applyFont="1" applyFill="1" applyBorder="1" applyAlignment="1">
      <alignment horizontal="center" vertical="center" wrapText="1"/>
    </xf>
    <xf numFmtId="0" fontId="24" fillId="0" borderId="22" xfId="0" applyFont="1" applyBorder="1" applyAlignment="1">
      <alignment vertical="center" wrapText="1"/>
    </xf>
    <xf numFmtId="0" fontId="24" fillId="0" borderId="20" xfId="0" applyFont="1" applyBorder="1" applyAlignment="1">
      <alignment vertical="center" wrapText="1"/>
    </xf>
    <xf numFmtId="0" fontId="24" fillId="0" borderId="21" xfId="0" applyFont="1" applyBorder="1" applyAlignment="1">
      <alignment vertical="center" wrapText="1"/>
    </xf>
    <xf numFmtId="164" fontId="24" fillId="36" borderId="12" xfId="0" applyNumberFormat="1" applyFont="1" applyFill="1" applyBorder="1" applyAlignment="1">
      <alignment horizontal="center" vertical="center"/>
    </xf>
    <xf numFmtId="9" fontId="24" fillId="36" borderId="14" xfId="0" applyNumberFormat="1" applyFont="1" applyFill="1" applyBorder="1" applyAlignment="1">
      <alignment horizontal="center" vertical="center"/>
    </xf>
    <xf numFmtId="164" fontId="24" fillId="35" borderId="10" xfId="0" applyNumberFormat="1" applyFont="1" applyFill="1" applyBorder="1" applyAlignment="1">
      <alignment horizontal="center" vertical="center"/>
    </xf>
    <xf numFmtId="164" fontId="24" fillId="35" borderId="11" xfId="0" applyNumberFormat="1" applyFont="1" applyFill="1" applyBorder="1" applyAlignment="1">
      <alignment horizontal="center" vertical="center"/>
    </xf>
    <xf numFmtId="164" fontId="24" fillId="36" borderId="14" xfId="0" applyNumberFormat="1" applyFont="1" applyFill="1" applyBorder="1" applyAlignment="1">
      <alignment horizontal="center" vertical="center"/>
    </xf>
    <xf numFmtId="164" fontId="24" fillId="35" borderId="14" xfId="0" applyNumberFormat="1" applyFont="1" applyFill="1" applyBorder="1" applyAlignment="1">
      <alignment horizontal="center" vertical="center"/>
    </xf>
    <xf numFmtId="164" fontId="24" fillId="35" borderId="1" xfId="0" applyNumberFormat="1" applyFont="1" applyFill="1" applyBorder="1" applyAlignment="1">
      <alignment horizontal="center" vertical="center"/>
    </xf>
    <xf numFmtId="164" fontId="24" fillId="35" borderId="15" xfId="0" applyNumberFormat="1" applyFont="1" applyFill="1" applyBorder="1" applyAlignment="1">
      <alignment horizontal="center" vertical="center"/>
    </xf>
    <xf numFmtId="164" fontId="24" fillId="35" borderId="16" xfId="0" applyNumberFormat="1" applyFont="1" applyFill="1" applyBorder="1" applyAlignment="1">
      <alignment horizontal="center" vertical="center"/>
    </xf>
    <xf numFmtId="164" fontId="24" fillId="35" borderId="37" xfId="0" applyNumberFormat="1" applyFont="1" applyFill="1" applyBorder="1" applyAlignment="1">
      <alignment horizontal="center" vertical="center"/>
    </xf>
    <xf numFmtId="9" fontId="24" fillId="36" borderId="37" xfId="0" applyNumberFormat="1" applyFont="1" applyFill="1" applyBorder="1" applyAlignment="1">
      <alignment horizontal="center" vertical="center"/>
    </xf>
    <xf numFmtId="164" fontId="24" fillId="35" borderId="38" xfId="0" applyNumberFormat="1" applyFont="1" applyFill="1" applyBorder="1" applyAlignment="1">
      <alignment horizontal="center" vertical="center"/>
    </xf>
    <xf numFmtId="1" fontId="0" fillId="0" borderId="0" xfId="0" applyNumberFormat="1" applyAlignment="1">
      <alignment horizontal="center"/>
    </xf>
    <xf numFmtId="164" fontId="24" fillId="37" borderId="14" xfId="0" applyNumberFormat="1" applyFont="1" applyFill="1" applyBorder="1" applyAlignment="1">
      <alignment horizontal="center" vertical="center"/>
    </xf>
    <xf numFmtId="164" fontId="24" fillId="37" borderId="12" xfId="0" applyNumberFormat="1" applyFont="1" applyFill="1" applyBorder="1" applyAlignment="1">
      <alignment horizontal="center" vertical="center"/>
    </xf>
    <xf numFmtId="2" fontId="25" fillId="0" borderId="0" xfId="1" applyNumberFormat="1" applyFont="1"/>
    <xf numFmtId="0" fontId="25" fillId="0" borderId="0" xfId="0" applyFont="1"/>
    <xf numFmtId="0" fontId="27" fillId="0" borderId="0" xfId="0" applyFont="1"/>
    <xf numFmtId="0" fontId="0" fillId="0" borderId="0" xfId="0" applyAlignment="1">
      <alignment horizontal="center"/>
    </xf>
    <xf numFmtId="0" fontId="0" fillId="0" borderId="19" xfId="0" applyBorder="1"/>
    <xf numFmtId="0" fontId="0" fillId="0" borderId="9" xfId="0" applyBorder="1"/>
    <xf numFmtId="0" fontId="29" fillId="0" borderId="0" xfId="0" applyFont="1" applyAlignment="1">
      <alignment horizontal="center"/>
    </xf>
    <xf numFmtId="0" fontId="29" fillId="0" borderId="0" xfId="0" applyFont="1" applyAlignment="1">
      <alignment horizontal="center" vertical="center"/>
    </xf>
    <xf numFmtId="0" fontId="29" fillId="0" borderId="0" xfId="0" applyFont="1"/>
    <xf numFmtId="0" fontId="34" fillId="0" borderId="0" xfId="0" applyFont="1"/>
    <xf numFmtId="0" fontId="29" fillId="0" borderId="1" xfId="0" applyFont="1" applyBorder="1" applyAlignment="1">
      <alignment horizontal="center"/>
    </xf>
    <xf numFmtId="17" fontId="29" fillId="0" borderId="0" xfId="0" applyNumberFormat="1" applyFont="1"/>
    <xf numFmtId="0" fontId="21" fillId="0" borderId="0" xfId="0" applyFont="1" applyAlignment="1">
      <alignment horizontal="center"/>
    </xf>
    <xf numFmtId="165" fontId="34" fillId="0" borderId="0" xfId="0" applyNumberFormat="1" applyFont="1" applyAlignment="1">
      <alignment horizontal="center"/>
    </xf>
    <xf numFmtId="17" fontId="4" fillId="41" borderId="13" xfId="0" applyNumberFormat="1" applyFont="1" applyFill="1" applyBorder="1" applyAlignment="1">
      <alignment horizontal="center" vertical="center" wrapText="1"/>
    </xf>
    <xf numFmtId="0" fontId="21" fillId="41" borderId="21" xfId="0" applyFont="1" applyFill="1" applyBorder="1"/>
    <xf numFmtId="0" fontId="21" fillId="41" borderId="11" xfId="0" applyFont="1" applyFill="1" applyBorder="1"/>
    <xf numFmtId="0" fontId="0" fillId="0" borderId="0" xfId="0" applyAlignment="1">
      <alignment horizontal="left"/>
    </xf>
    <xf numFmtId="0" fontId="3" fillId="0" borderId="0" xfId="0" applyFont="1" applyAlignment="1">
      <alignment horizontal="center" wrapText="1"/>
    </xf>
    <xf numFmtId="0" fontId="6" fillId="0" borderId="0" xfId="0" applyFont="1"/>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8" fillId="0" borderId="0" xfId="0" applyFont="1"/>
    <xf numFmtId="0" fontId="38" fillId="0" borderId="0" xfId="0" applyFont="1" applyAlignment="1">
      <alignment horizontal="center"/>
    </xf>
    <xf numFmtId="0" fontId="38" fillId="0" borderId="0" xfId="0" applyFont="1" applyAlignment="1">
      <alignment horizontal="right"/>
    </xf>
    <xf numFmtId="0" fontId="5" fillId="3" borderId="1" xfId="0" applyFont="1" applyFill="1" applyBorder="1" applyAlignment="1">
      <alignment horizontal="center" vertical="center" wrapText="1"/>
    </xf>
    <xf numFmtId="0" fontId="5" fillId="40"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38" borderId="1" xfId="0" applyFont="1" applyFill="1" applyBorder="1" applyAlignment="1">
      <alignment horizontal="center" vertical="center" wrapText="1"/>
    </xf>
    <xf numFmtId="17" fontId="4" fillId="41" borderId="1" xfId="0" applyNumberFormat="1" applyFont="1" applyFill="1" applyBorder="1" applyAlignment="1">
      <alignment horizontal="center" vertical="center" wrapText="1"/>
    </xf>
    <xf numFmtId="0" fontId="3" fillId="0" borderId="1" xfId="0" applyFont="1" applyBorder="1" applyAlignment="1">
      <alignment horizontal="left"/>
    </xf>
    <xf numFmtId="0" fontId="33" fillId="42" borderId="1" xfId="0" applyFont="1" applyFill="1" applyBorder="1" applyAlignment="1">
      <alignment horizontal="center"/>
    </xf>
    <xf numFmtId="0" fontId="29" fillId="43" borderId="1" xfId="0" applyFont="1" applyFill="1" applyBorder="1" applyAlignment="1">
      <alignment horizontal="center"/>
    </xf>
    <xf numFmtId="17" fontId="4" fillId="41" borderId="1" xfId="0" applyNumberFormat="1" applyFont="1" applyFill="1" applyBorder="1" applyAlignment="1">
      <alignment vertical="center" wrapText="1"/>
    </xf>
    <xf numFmtId="0" fontId="32" fillId="2" borderId="1" xfId="0" applyFont="1" applyFill="1" applyBorder="1" applyAlignment="1">
      <alignment horizontal="center" vertical="center" wrapText="1"/>
    </xf>
    <xf numFmtId="0" fontId="32" fillId="44" borderId="1" xfId="0" applyFont="1" applyFill="1" applyBorder="1" applyAlignment="1">
      <alignment horizontal="center"/>
    </xf>
    <xf numFmtId="0" fontId="5" fillId="0" borderId="1" xfId="0" applyFont="1" applyBorder="1" applyAlignment="1">
      <alignment horizontal="left"/>
    </xf>
    <xf numFmtId="1" fontId="37" fillId="43" borderId="0" xfId="0" applyNumberFormat="1" applyFont="1" applyFill="1" applyAlignment="1">
      <alignment horizontal="center" vertical="center"/>
    </xf>
    <xf numFmtId="0" fontId="28" fillId="43" borderId="0" xfId="0" applyFont="1" applyFill="1" applyAlignment="1">
      <alignment horizontal="center" vertical="center" wrapText="1"/>
    </xf>
    <xf numFmtId="164" fontId="37" fillId="43" borderId="0" xfId="1" applyNumberFormat="1" applyFont="1" applyFill="1" applyBorder="1" applyAlignment="1">
      <alignment horizontal="center" vertical="center"/>
    </xf>
    <xf numFmtId="0" fontId="37" fillId="43" borderId="0" xfId="0" applyFont="1" applyFill="1" applyAlignment="1">
      <alignment horizontal="center" vertical="center" wrapText="1"/>
    </xf>
    <xf numFmtId="0" fontId="0" fillId="0" borderId="1" xfId="0" applyBorder="1"/>
    <xf numFmtId="0" fontId="3" fillId="35" borderId="2" xfId="0" applyFont="1" applyFill="1" applyBorder="1" applyAlignment="1">
      <alignment wrapText="1"/>
    </xf>
    <xf numFmtId="0" fontId="3" fillId="35" borderId="17" xfId="0" applyFont="1" applyFill="1" applyBorder="1" applyAlignment="1">
      <alignment wrapText="1"/>
    </xf>
    <xf numFmtId="0" fontId="3" fillId="35" borderId="2" xfId="0" applyFont="1" applyFill="1" applyBorder="1"/>
    <xf numFmtId="0" fontId="3" fillId="35" borderId="17" xfId="0" applyFont="1" applyFill="1" applyBorder="1"/>
    <xf numFmtId="0" fontId="3" fillId="35" borderId="2" xfId="0" applyFont="1" applyFill="1" applyBorder="1" applyAlignment="1">
      <alignment horizontal="right" vertical="center" wrapText="1"/>
    </xf>
    <xf numFmtId="0" fontId="3" fillId="35" borderId="17" xfId="0" applyFont="1" applyFill="1" applyBorder="1" applyAlignment="1">
      <alignment horizontal="right" vertical="center" wrapText="1"/>
    </xf>
    <xf numFmtId="0" fontId="3" fillId="35" borderId="24" xfId="0" applyFont="1" applyFill="1" applyBorder="1" applyAlignment="1">
      <alignment horizontal="right" vertical="center" wrapText="1"/>
    </xf>
    <xf numFmtId="0" fontId="3" fillId="35" borderId="7" xfId="0" applyFont="1" applyFill="1" applyBorder="1" applyAlignment="1">
      <alignment horizontal="right" vertical="center" wrapText="1"/>
    </xf>
    <xf numFmtId="0" fontId="0" fillId="0" borderId="0" xfId="0" applyAlignment="1">
      <alignment wrapText="1"/>
    </xf>
    <xf numFmtId="49" fontId="0" fillId="0" borderId="0" xfId="0" applyNumberFormat="1" applyAlignment="1">
      <alignment vertical="top" wrapText="1"/>
    </xf>
    <xf numFmtId="0" fontId="0" fillId="0" borderId="0" xfId="0" applyAlignment="1">
      <alignment vertical="top" wrapText="1"/>
    </xf>
    <xf numFmtId="17" fontId="4" fillId="2" borderId="1" xfId="0" applyNumberFormat="1" applyFont="1" applyFill="1" applyBorder="1" applyAlignment="1">
      <alignment horizontal="center" vertical="center" wrapText="1"/>
    </xf>
    <xf numFmtId="0" fontId="40" fillId="0" borderId="0" xfId="0" applyFont="1"/>
    <xf numFmtId="0" fontId="41" fillId="0" borderId="0" xfId="0" applyFont="1"/>
    <xf numFmtId="0" fontId="42" fillId="0" borderId="0" xfId="0" applyFont="1"/>
    <xf numFmtId="0" fontId="0" fillId="0" borderId="1" xfId="0" applyBorder="1" applyAlignment="1">
      <alignment horizontal="left" wrapText="1"/>
    </xf>
    <xf numFmtId="0" fontId="3" fillId="0" borderId="1" xfId="0" applyFont="1" applyBorder="1" applyAlignment="1">
      <alignment horizontal="left" vertical="center" wrapText="1"/>
    </xf>
    <xf numFmtId="0" fontId="42" fillId="0" borderId="0" xfId="0" applyFont="1" applyAlignment="1">
      <alignment vertical="center" wrapText="1"/>
    </xf>
    <xf numFmtId="17" fontId="5" fillId="0" borderId="1" xfId="0" applyNumberFormat="1" applyFont="1" applyBorder="1" applyAlignment="1">
      <alignment horizontal="left" vertical="center" wrapText="1"/>
    </xf>
    <xf numFmtId="0" fontId="5" fillId="3"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17" fontId="4" fillId="41" borderId="1" xfId="0" applyNumberFormat="1" applyFont="1" applyFill="1" applyBorder="1" applyAlignment="1">
      <alignment horizontal="left" vertical="center" wrapText="1"/>
    </xf>
    <xf numFmtId="17" fontId="28" fillId="0" borderId="1" xfId="0" applyNumberFormat="1" applyFont="1" applyBorder="1" applyAlignment="1">
      <alignment horizontal="left" vertical="center" wrapText="1"/>
    </xf>
    <xf numFmtId="0" fontId="33" fillId="40" borderId="1" xfId="0" applyFont="1" applyFill="1" applyBorder="1" applyAlignment="1">
      <alignment horizontal="center"/>
    </xf>
    <xf numFmtId="9" fontId="3" fillId="0" borderId="1" xfId="1" applyFont="1" applyFill="1" applyBorder="1" applyAlignment="1" applyProtection="1">
      <alignment horizontal="center" vertical="center" wrapText="1"/>
    </xf>
    <xf numFmtId="9" fontId="3" fillId="0" borderId="1" xfId="1" applyFont="1" applyBorder="1" applyAlignment="1">
      <alignment horizontal="center" vertical="center"/>
    </xf>
    <xf numFmtId="0" fontId="5" fillId="0" borderId="1" xfId="0" applyFont="1" applyBorder="1" applyAlignment="1">
      <alignment horizontal="center"/>
    </xf>
    <xf numFmtId="9" fontId="0" fillId="0" borderId="1" xfId="1" applyFont="1" applyBorder="1" applyAlignment="1">
      <alignment horizontal="center"/>
    </xf>
    <xf numFmtId="9" fontId="3" fillId="0" borderId="1" xfId="1" applyFont="1" applyBorder="1" applyAlignment="1">
      <alignment horizontal="center"/>
    </xf>
    <xf numFmtId="0" fontId="0" fillId="0" borderId="1" xfId="0" applyBorder="1" applyAlignment="1">
      <alignment horizontal="center" wrapText="1"/>
    </xf>
    <xf numFmtId="17" fontId="4" fillId="39" borderId="1" xfId="0" applyNumberFormat="1" applyFont="1" applyFill="1" applyBorder="1" applyAlignment="1">
      <alignment vertical="center" wrapText="1"/>
    </xf>
    <xf numFmtId="17" fontId="4" fillId="39" borderId="1" xfId="0" applyNumberFormat="1" applyFont="1" applyFill="1" applyBorder="1" applyAlignment="1">
      <alignment horizontal="center" vertical="center" wrapText="1"/>
    </xf>
    <xf numFmtId="0" fontId="43" fillId="39" borderId="1" xfId="0" applyFont="1" applyFill="1" applyBorder="1" applyAlignment="1">
      <alignment vertical="center" wrapText="1"/>
    </xf>
    <xf numFmtId="0" fontId="29" fillId="0" borderId="1" xfId="0" applyFont="1" applyBorder="1" applyAlignment="1">
      <alignment horizontal="center" vertical="center"/>
    </xf>
    <xf numFmtId="9" fontId="29" fillId="0" borderId="1" xfId="1" applyFont="1" applyBorder="1" applyAlignment="1">
      <alignment horizontal="center"/>
    </xf>
    <xf numFmtId="1" fontId="28"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7" fontId="28" fillId="40" borderId="1" xfId="0" applyNumberFormat="1" applyFont="1" applyFill="1" applyBorder="1" applyAlignment="1">
      <alignment horizontal="center" vertical="center" wrapText="1"/>
    </xf>
    <xf numFmtId="0" fontId="2" fillId="2" borderId="3" xfId="0" applyFont="1" applyFill="1" applyBorder="1" applyAlignment="1">
      <alignment vertical="center" wrapText="1"/>
    </xf>
    <xf numFmtId="0" fontId="3" fillId="0" borderId="42" xfId="0" applyFont="1" applyBorder="1" applyAlignment="1">
      <alignment horizontal="center" vertical="center"/>
    </xf>
    <xf numFmtId="0" fontId="3" fillId="0" borderId="14" xfId="0" applyFont="1" applyBorder="1" applyAlignment="1">
      <alignment horizontal="center" vertical="center"/>
    </xf>
    <xf numFmtId="0" fontId="29" fillId="35" borderId="1" xfId="0" applyFont="1" applyFill="1" applyBorder="1" applyAlignment="1">
      <alignment horizontal="center"/>
    </xf>
    <xf numFmtId="0" fontId="44" fillId="0" borderId="43" xfId="0" applyFont="1" applyBorder="1" applyAlignment="1">
      <alignment wrapText="1"/>
    </xf>
    <xf numFmtId="1" fontId="28" fillId="35" borderId="1" xfId="0" applyNumberFormat="1" applyFont="1" applyFill="1" applyBorder="1" applyAlignment="1">
      <alignment horizontal="center" vertical="center" wrapText="1"/>
    </xf>
    <xf numFmtId="1" fontId="3" fillId="35" borderId="1" xfId="0" applyNumberFormat="1" applyFont="1" applyFill="1" applyBorder="1" applyAlignment="1">
      <alignment horizontal="center" vertical="center" wrapText="1"/>
    </xf>
    <xf numFmtId="0" fontId="35" fillId="0" borderId="0" xfId="0" applyFont="1" applyAlignment="1">
      <alignment horizontal="left"/>
    </xf>
    <xf numFmtId="0" fontId="36" fillId="0" borderId="0" xfId="0" applyFont="1" applyAlignment="1">
      <alignment horizontal="left"/>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40" xfId="0" applyFont="1" applyBorder="1" applyAlignment="1">
      <alignment horizontal="center" wrapText="1"/>
    </xf>
    <xf numFmtId="0" fontId="3" fillId="0" borderId="23" xfId="0" applyFont="1" applyBorder="1" applyAlignment="1">
      <alignment horizontal="center" wrapText="1"/>
    </xf>
    <xf numFmtId="49" fontId="0" fillId="0" borderId="0" xfId="0" applyNumberFormat="1" applyAlignment="1">
      <alignment horizontal="left" vertical="top" wrapText="1"/>
    </xf>
    <xf numFmtId="49" fontId="0" fillId="0" borderId="0" xfId="0" applyNumberFormat="1" applyAlignment="1">
      <alignment horizontal="left" wrapText="1"/>
    </xf>
    <xf numFmtId="49" fontId="0" fillId="0" borderId="0" xfId="0" applyNumberFormat="1" applyAlignment="1">
      <alignment horizontal="left" vertical="center" wrapText="1"/>
    </xf>
    <xf numFmtId="0" fontId="0" fillId="0" borderId="0" xfId="0" applyAlignment="1">
      <alignment horizontal="center" wrapText="1"/>
    </xf>
    <xf numFmtId="0" fontId="0" fillId="0" borderId="0" xfId="0" applyAlignment="1">
      <alignment horizontal="left" vertical="top" wrapText="1"/>
    </xf>
    <xf numFmtId="0" fontId="30" fillId="39" borderId="41" xfId="0" applyFont="1" applyFill="1" applyBorder="1" applyAlignment="1">
      <alignment horizontal="center" vertical="center" wrapText="1"/>
    </xf>
    <xf numFmtId="0" fontId="30" fillId="39" borderId="25"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43" borderId="0" xfId="0" applyFont="1" applyFill="1" applyAlignment="1">
      <alignment horizontal="center" vertical="center" wrapText="1"/>
    </xf>
    <xf numFmtId="0" fontId="30" fillId="2" borderId="35"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2" borderId="21" xfId="0" applyFont="1" applyFill="1" applyBorder="1" applyAlignment="1">
      <alignment horizontal="center" vertical="center" wrapText="1"/>
    </xf>
    <xf numFmtId="0" fontId="31" fillId="2" borderId="35" xfId="0" applyFont="1" applyFill="1" applyBorder="1" applyAlignment="1">
      <alignment horizontal="center" vertical="center" wrapText="1"/>
    </xf>
    <xf numFmtId="0" fontId="31" fillId="2" borderId="36" xfId="0" applyFont="1" applyFill="1" applyBorder="1" applyAlignment="1">
      <alignment horizontal="center" vertical="center" wrapText="1"/>
    </xf>
  </cellXfs>
  <cellStyles count="6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6" xr:uid="{00000000-0005-0000-0000-00000D000000}"/>
    <cellStyle name="60% - Accent2" xfId="25" builtinId="36" customBuiltin="1"/>
    <cellStyle name="60% - Accent2 2" xfId="47" xr:uid="{00000000-0005-0000-0000-00000F000000}"/>
    <cellStyle name="60% - Accent3" xfId="29" builtinId="40" customBuiltin="1"/>
    <cellStyle name="60% - Accent3 2" xfId="48" xr:uid="{00000000-0005-0000-0000-000011000000}"/>
    <cellStyle name="60% - Accent4" xfId="33" builtinId="44" customBuiltin="1"/>
    <cellStyle name="60% - Accent4 2" xfId="49" xr:uid="{00000000-0005-0000-0000-000013000000}"/>
    <cellStyle name="60% - Accent5" xfId="37" builtinId="48" customBuiltin="1"/>
    <cellStyle name="60% - Accent5 2" xfId="50" xr:uid="{00000000-0005-0000-0000-000015000000}"/>
    <cellStyle name="60% - Accent6" xfId="41" builtinId="52" customBuiltin="1"/>
    <cellStyle name="60% - Accent6 2" xfId="51"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53" xr:uid="{00000000-0005-0000-0000-000021000000}"/>
    <cellStyle name="Comma 2 2" xfId="54" xr:uid="{00000000-0005-0000-0000-000022000000}"/>
    <cellStyle name="Explanatory Text" xfId="16" builtinId="53" customBuiltin="1"/>
    <cellStyle name="ExportHeaderStyle" xfId="55" xr:uid="{00000000-0005-0000-0000-000024000000}"/>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5" xr:uid="{00000000-0005-0000-0000-00002D000000}"/>
    <cellStyle name="Normal" xfId="0" builtinId="0"/>
    <cellStyle name="Normal 2" xfId="56" xr:uid="{00000000-0005-0000-0000-00002F000000}"/>
    <cellStyle name="Normal 3" xfId="57" xr:uid="{00000000-0005-0000-0000-000030000000}"/>
    <cellStyle name="Normal 3 2" xfId="58" xr:uid="{00000000-0005-0000-0000-000031000000}"/>
    <cellStyle name="Normal 4" xfId="59" xr:uid="{00000000-0005-0000-0000-000032000000}"/>
    <cellStyle name="Normal 4 2" xfId="60" xr:uid="{00000000-0005-0000-0000-000033000000}"/>
    <cellStyle name="Normal 5" xfId="61" xr:uid="{00000000-0005-0000-0000-000034000000}"/>
    <cellStyle name="Normal 6" xfId="62" xr:uid="{00000000-0005-0000-0000-000035000000}"/>
    <cellStyle name="Note" xfId="15" builtinId="10" customBuiltin="1"/>
    <cellStyle name="Output" xfId="10" builtinId="21" customBuiltin="1"/>
    <cellStyle name="Percent" xfId="1" builtinId="5"/>
    <cellStyle name="Percent 2" xfId="63" xr:uid="{00000000-0005-0000-0000-000039000000}"/>
    <cellStyle name="Percent 2 2" xfId="64" xr:uid="{00000000-0005-0000-0000-00003A000000}"/>
    <cellStyle name="Percent 3" xfId="65" xr:uid="{00000000-0005-0000-0000-00003B000000}"/>
    <cellStyle name="Style 1" xfId="66" xr:uid="{00000000-0005-0000-0000-00003C000000}"/>
    <cellStyle name="Title" xfId="52" builtinId="15" customBuiltin="1"/>
    <cellStyle name="Title 2" xfId="44" xr:uid="{00000000-0005-0000-0000-00003E000000}"/>
    <cellStyle name="Title 3" xfId="43" xr:uid="{00000000-0005-0000-0000-00003F000000}"/>
    <cellStyle name="Title 4" xfId="42" xr:uid="{00000000-0005-0000-0000-000040000000}"/>
    <cellStyle name="Total" xfId="17" builtinId="25" customBuiltin="1"/>
    <cellStyle name="Warning Text" xfId="14" builtinId="11" customBuiltin="1"/>
  </cellStyles>
  <dxfs count="0"/>
  <tableStyles count="0" defaultTableStyle="TableStyleMedium2" defaultPivotStyle="PivotStyleLight16"/>
  <colors>
    <mruColors>
      <color rgb="FFFF6600"/>
      <color rgb="FFF37B31"/>
      <color rgb="FFB381D9"/>
      <color rgb="FFB7E0FF"/>
      <color rgb="FF00629E"/>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Demographics!$B$12:$B$30</c:f>
              <c:strCache>
                <c:ptCount val="19"/>
                <c:pt idx="0">
                  <c:v>Ethnicity</c:v>
                </c:pt>
                <c:pt idx="1">
                  <c:v>African [N]</c:v>
                </c:pt>
                <c:pt idx="2">
                  <c:v>Any other Asian background [L]</c:v>
                </c:pt>
                <c:pt idx="3">
                  <c:v>Any other Black background [P]</c:v>
                </c:pt>
                <c:pt idx="4">
                  <c:v>Any other ethnic group [S]</c:v>
                </c:pt>
                <c:pt idx="5">
                  <c:v>Any other mixed background [G]</c:v>
                </c:pt>
                <c:pt idx="6">
                  <c:v>Any other White background[C]</c:v>
                </c:pt>
                <c:pt idx="7">
                  <c:v>Bangladeshi [K]</c:v>
                </c:pt>
                <c:pt idx="8">
                  <c:v>British[A]</c:v>
                </c:pt>
                <c:pt idx="9">
                  <c:v>Caribbean [M]</c:v>
                </c:pt>
                <c:pt idx="10">
                  <c:v>Chinese [R]</c:v>
                </c:pt>
                <c:pt idx="11">
                  <c:v>Indian [H]</c:v>
                </c:pt>
                <c:pt idx="12">
                  <c:v>Irish[B]</c:v>
                </c:pt>
                <c:pt idx="13">
                  <c:v>Not known [99]</c:v>
                </c:pt>
                <c:pt idx="14">
                  <c:v>Not Stated [Z]</c:v>
                </c:pt>
                <c:pt idx="15">
                  <c:v>Pakistani [J]</c:v>
                </c:pt>
                <c:pt idx="16">
                  <c:v>White and Asian [F]</c:v>
                </c:pt>
                <c:pt idx="17">
                  <c:v>White and Black African [E]</c:v>
                </c:pt>
                <c:pt idx="18">
                  <c:v>White and Black Caribbean [D]</c:v>
                </c:pt>
              </c:strCache>
            </c:strRef>
          </c:cat>
          <c:val>
            <c:numRef>
              <c:f>Demographics!$H$12:$H$30</c:f>
              <c:numCache>
                <c:formatCode>0%</c:formatCode>
                <c:ptCount val="19"/>
                <c:pt idx="1">
                  <c:v>3.1279620853080566E-2</c:v>
                </c:pt>
                <c:pt idx="2">
                  <c:v>2.9383886255924172E-2</c:v>
                </c:pt>
                <c:pt idx="3">
                  <c:v>7.5829383886255926E-3</c:v>
                </c:pt>
                <c:pt idx="4">
                  <c:v>2.9383886255924172E-2</c:v>
                </c:pt>
                <c:pt idx="5">
                  <c:v>1.6113744075829384E-2</c:v>
                </c:pt>
                <c:pt idx="6">
                  <c:v>0.15071090047393365</c:v>
                </c:pt>
                <c:pt idx="7">
                  <c:v>0.2957345971563981</c:v>
                </c:pt>
                <c:pt idx="8">
                  <c:v>0.26571879936808845</c:v>
                </c:pt>
                <c:pt idx="9">
                  <c:v>2.6856240126382307E-2</c:v>
                </c:pt>
                <c:pt idx="10">
                  <c:v>1.5481832543443918E-2</c:v>
                </c:pt>
                <c:pt idx="11">
                  <c:v>3.6334913112164295E-2</c:v>
                </c:pt>
                <c:pt idx="12">
                  <c:v>1.6429699842022118E-2</c:v>
                </c:pt>
                <c:pt idx="13">
                  <c:v>9.4786729857819912E-3</c:v>
                </c:pt>
                <c:pt idx="14">
                  <c:v>1.8957345971563982E-2</c:v>
                </c:pt>
                <c:pt idx="15">
                  <c:v>1.5481832543443918E-2</c:v>
                </c:pt>
                <c:pt idx="16">
                  <c:v>1.1374407582938388E-2</c:v>
                </c:pt>
                <c:pt idx="17">
                  <c:v>7.2669826224328595E-3</c:v>
                </c:pt>
                <c:pt idx="18">
                  <c:v>1.6429699842022118E-2</c:v>
                </c:pt>
              </c:numCache>
            </c:numRef>
          </c:val>
          <c:extLst>
            <c:ext xmlns:c16="http://schemas.microsoft.com/office/drawing/2014/chart" uri="{C3380CC4-5D6E-409C-BE32-E72D297353CC}">
              <c16:uniqueId val="{00000000-EE0D-47E1-B50C-73C4F4E3AA69}"/>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mn-cs"/>
              </a:defRPr>
            </a:pPr>
            <a:r>
              <a:rPr lang="en-GB" sz="1400" b="1" i="0" baseline="0">
                <a:effectLst/>
              </a:rPr>
              <a:t>How satisfied were you with your assessment?</a:t>
            </a:r>
            <a:endParaRPr lang="en-GB" sz="1400">
              <a:effectLst/>
            </a:endParaRPr>
          </a:p>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mn-cs"/>
              </a:defRPr>
            </a:pPr>
            <a:endParaRPr lang="en-GB" sz="1400"/>
          </a:p>
        </c:rich>
      </c:tx>
      <c:layout>
        <c:manualLayout>
          <c:xMode val="edge"/>
          <c:yMode val="edge"/>
          <c:x val="0.15152214449081505"/>
          <c:y val="0"/>
        </c:manualLayout>
      </c:layout>
      <c:overlay val="1"/>
    </c:title>
    <c:autoTitleDeleted val="0"/>
    <c:plotArea>
      <c:layout>
        <c:manualLayout>
          <c:layoutTarget val="inner"/>
          <c:xMode val="edge"/>
          <c:yMode val="edge"/>
          <c:x val="0.21028063799717342"/>
          <c:y val="0.17214358875872224"/>
          <c:w val="0.53211697360950116"/>
          <c:h val="0.67163561871839195"/>
        </c:manualLayout>
      </c:layout>
      <c:pieChart>
        <c:varyColors val="1"/>
        <c:ser>
          <c:idx val="0"/>
          <c:order val="0"/>
          <c:dLbls>
            <c:dLbl>
              <c:idx val="0"/>
              <c:layout>
                <c:manualLayout>
                  <c:x val="0.10534948575462849"/>
                  <c:y val="-5.50636963062543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8DA-4434-962C-A73F8AC97C87}"/>
                </c:ext>
              </c:extLst>
            </c:dLbl>
            <c:dLbl>
              <c:idx val="1"/>
              <c:layout>
                <c:manualLayout>
                  <c:x val="-0.10100652418447693"/>
                  <c:y val="4.79286964129483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8DA-4434-962C-A73F8AC97C87}"/>
                </c:ext>
              </c:extLst>
            </c:dLbl>
            <c:dLbl>
              <c:idx val="2"/>
              <c:layout>
                <c:manualLayout>
                  <c:x val="-7.7143779491097797E-2"/>
                  <c:y val="7.301882653717276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8DA-4434-962C-A73F8AC97C87}"/>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PEQs!$R$5:$R$7</c:f>
              <c:strCache>
                <c:ptCount val="3"/>
                <c:pt idx="0">
                  <c:v>Completely Satisfied</c:v>
                </c:pt>
                <c:pt idx="1">
                  <c:v>Mostly Satisfied</c:v>
                </c:pt>
                <c:pt idx="2">
                  <c:v>Neither Satisfied nor Dis-satisfied</c:v>
                </c:pt>
              </c:strCache>
            </c:strRef>
          </c:cat>
          <c:val>
            <c:numRef>
              <c:f>PEQs!$S$5:$S$7</c:f>
              <c:numCache>
                <c:formatCode>0.00</c:formatCode>
                <c:ptCount val="3"/>
              </c:numCache>
            </c:numRef>
          </c:val>
          <c:extLst>
            <c:ext xmlns:c16="http://schemas.microsoft.com/office/drawing/2014/chart" uri="{C3380CC4-5D6E-409C-BE32-E72D297353CC}">
              <c16:uniqueId val="{00000003-78DA-4434-962C-A73F8AC97C87}"/>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0"/>
          <c:y val="0.84925644965111069"/>
          <c:w val="0.98430801620246333"/>
          <c:h val="0.1466785096984828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9503297381945E-2"/>
          <c:y val="6.3570408747766469E-2"/>
          <c:w val="0.86278479895895366"/>
          <c:h val="0.65205542855530152"/>
        </c:manualLayout>
      </c:layout>
      <c:lineChart>
        <c:grouping val="standard"/>
        <c:varyColors val="0"/>
        <c:ser>
          <c:idx val="0"/>
          <c:order val="0"/>
          <c:marker>
            <c:symbol val="none"/>
          </c:marker>
          <c:val>
            <c:numRef>
              <c:f>Sheet2!#REF!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Sheet2!#REF!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Sheet2!#REF!</c15:sqref>
                        </c15:formulaRef>
                      </c:ext>
                    </c:extLst>
                    <c:strCache>
                      <c:ptCount val="1"/>
                      <c:pt idx="0">
                        <c:v>#REF!</c:v>
                      </c:pt>
                    </c:strCache>
                  </c:strRef>
                </c15:cat>
              </c15:filteredCategoryTitle>
            </c:ext>
            <c:ext xmlns:c16="http://schemas.microsoft.com/office/drawing/2014/chart" uri="{C3380CC4-5D6E-409C-BE32-E72D297353CC}">
              <c16:uniqueId val="{00000000-1775-4173-B57E-D89A53502D5B}"/>
            </c:ext>
          </c:extLst>
        </c:ser>
        <c:ser>
          <c:idx val="1"/>
          <c:order val="1"/>
          <c:marker>
            <c:symbol val="none"/>
          </c:marker>
          <c:val>
            <c:numRef>
              <c:f>Sheet2!#REF!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Sheet2!#REF!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Sheet2!#REF!</c15:sqref>
                        </c15:formulaRef>
                      </c:ext>
                    </c:extLst>
                    <c:strCache>
                      <c:ptCount val="1"/>
                      <c:pt idx="0">
                        <c:v>#REF!</c:v>
                      </c:pt>
                    </c:strCache>
                  </c:strRef>
                </c15:cat>
              </c15:filteredCategoryTitle>
            </c:ext>
            <c:ext xmlns:c16="http://schemas.microsoft.com/office/drawing/2014/chart" uri="{C3380CC4-5D6E-409C-BE32-E72D297353CC}">
              <c16:uniqueId val="{00000001-1775-4173-B57E-D89A53502D5B}"/>
            </c:ext>
          </c:extLst>
        </c:ser>
        <c:ser>
          <c:idx val="2"/>
          <c:order val="2"/>
          <c:marker>
            <c:symbol val="none"/>
          </c:marker>
          <c:val>
            <c:numRef>
              <c:f>Sheet2!#REF!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Sheet2!#REF!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Sheet2!#REF!</c15:sqref>
                        </c15:formulaRef>
                      </c:ext>
                    </c:extLst>
                    <c:strCache>
                      <c:ptCount val="1"/>
                      <c:pt idx="0">
                        <c:v>#REF!</c:v>
                      </c:pt>
                    </c:strCache>
                  </c:strRef>
                </c15:cat>
              </c15:filteredCategoryTitle>
            </c:ext>
            <c:ext xmlns:c16="http://schemas.microsoft.com/office/drawing/2014/chart" uri="{C3380CC4-5D6E-409C-BE32-E72D297353CC}">
              <c16:uniqueId val="{00000002-1775-4173-B57E-D89A53502D5B}"/>
            </c:ext>
          </c:extLst>
        </c:ser>
        <c:ser>
          <c:idx val="3"/>
          <c:order val="3"/>
          <c:marker>
            <c:symbol val="none"/>
          </c:marker>
          <c:val>
            <c:numRef>
              <c:f>Sheet2!#REF!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Sheet2!#REF!</c15:sqref>
                        </c15:formulaRef>
                      </c:ext>
                    </c:extLst>
                    <c:strCache>
                      <c:ptCount val="1"/>
                      <c:pt idx="0">
                        <c:v>#REF!</c:v>
                      </c:pt>
                    </c:strCache>
                  </c:strRef>
                </c15:tx>
              </c15:filteredSeriesTitle>
            </c:ext>
            <c:ext xmlns:c16="http://schemas.microsoft.com/office/drawing/2014/chart" uri="{C3380CC4-5D6E-409C-BE32-E72D297353CC}">
              <c16:uniqueId val="{00000003-1775-4173-B57E-D89A53502D5B}"/>
            </c:ext>
          </c:extLst>
        </c:ser>
        <c:dLbls>
          <c:showLegendKey val="0"/>
          <c:showVal val="0"/>
          <c:showCatName val="0"/>
          <c:showSerName val="0"/>
          <c:showPercent val="0"/>
          <c:showBubbleSize val="0"/>
        </c:dLbls>
        <c:smooth val="0"/>
        <c:axId val="177553792"/>
        <c:axId val="177555328"/>
      </c:lineChart>
      <c:catAx>
        <c:axId val="177553792"/>
        <c:scaling>
          <c:orientation val="minMax"/>
        </c:scaling>
        <c:delete val="0"/>
        <c:axPos val="b"/>
        <c:numFmt formatCode="General" sourceLinked="1"/>
        <c:majorTickMark val="out"/>
        <c:minorTickMark val="none"/>
        <c:tickLblPos val="nextTo"/>
        <c:crossAx val="177555328"/>
        <c:crosses val="autoZero"/>
        <c:auto val="1"/>
        <c:lblAlgn val="ctr"/>
        <c:lblOffset val="100"/>
        <c:noMultiLvlLbl val="1"/>
      </c:catAx>
      <c:valAx>
        <c:axId val="177555328"/>
        <c:scaling>
          <c:orientation val="minMax"/>
          <c:min val="0"/>
        </c:scaling>
        <c:delete val="0"/>
        <c:axPos val="l"/>
        <c:numFmt formatCode="General" sourceLinked="1"/>
        <c:majorTickMark val="out"/>
        <c:minorTickMark val="none"/>
        <c:tickLblPos val="nextTo"/>
        <c:crossAx val="177553792"/>
        <c:crosses val="autoZero"/>
        <c:crossBetween val="between"/>
      </c:valAx>
    </c:plotArea>
    <c:legend>
      <c:legendPos val="b"/>
      <c:layout>
        <c:manualLayout>
          <c:xMode val="edge"/>
          <c:yMode val="edge"/>
          <c:x val="0"/>
          <c:y val="0.80412341019356048"/>
          <c:w val="0.99633273781953746"/>
          <c:h val="0.1890635847938362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png@01D4EEC5.35C86300" TargetMode="External"/><Relationship Id="rId1" Type="http://schemas.openxmlformats.org/officeDocument/2006/relationships/image" Target="../media/image1.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104775</xdr:colOff>
      <xdr:row>7</xdr:row>
      <xdr:rowOff>95250</xdr:rowOff>
    </xdr:from>
    <xdr:to>
      <xdr:col>4</xdr:col>
      <xdr:colOff>28575</xdr:colOff>
      <xdr:row>11</xdr:row>
      <xdr:rowOff>76200</xdr:rowOff>
    </xdr:to>
    <xdr:pic>
      <xdr:nvPicPr>
        <xdr:cNvPr id="3" name="Picture 1" descr="cid:image001.png@01D47CF1.6DA8843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04775" y="1428750"/>
          <a:ext cx="23622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142875</xdr:rowOff>
    </xdr:from>
    <xdr:to>
      <xdr:col>13</xdr:col>
      <xdr:colOff>555625</xdr:colOff>
      <xdr:row>4</xdr:row>
      <xdr:rowOff>173355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4650" y="142875"/>
          <a:ext cx="1755775" cy="792480"/>
        </a:xfrm>
        <a:prstGeom prst="rect">
          <a:avLst/>
        </a:prstGeom>
      </xdr:spPr>
    </xdr:pic>
    <xdr:clientData/>
  </xdr:twoCellAnchor>
  <xdr:twoCellAnchor editAs="oneCell">
    <xdr:from>
      <xdr:col>11</xdr:col>
      <xdr:colOff>504825</xdr:colOff>
      <xdr:row>4</xdr:row>
      <xdr:rowOff>171450</xdr:rowOff>
    </xdr:from>
    <xdr:to>
      <xdr:col>13</xdr:col>
      <xdr:colOff>375285</xdr:colOff>
      <xdr:row>10</xdr:row>
      <xdr:rowOff>40005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10425" y="933450"/>
          <a:ext cx="1089660" cy="1011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374195</xdr:colOff>
      <xdr:row>5</xdr:row>
      <xdr:rowOff>16328</xdr:rowOff>
    </xdr:from>
    <xdr:to>
      <xdr:col>20</xdr:col>
      <xdr:colOff>435428</xdr:colOff>
      <xdr:row>39</xdr:row>
      <xdr:rowOff>13607</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838199</xdr:colOff>
      <xdr:row>0</xdr:row>
      <xdr:rowOff>180974</xdr:rowOff>
    </xdr:from>
    <xdr:to>
      <xdr:col>13</xdr:col>
      <xdr:colOff>276225</xdr:colOff>
      <xdr:row>14</xdr:row>
      <xdr:rowOff>133349</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xdr:row>
      <xdr:rowOff>0</xdr:rowOff>
    </xdr:from>
    <xdr:to>
      <xdr:col>9</xdr:col>
      <xdr:colOff>266700</xdr:colOff>
      <xdr:row>36</xdr:row>
      <xdr:rowOff>47625</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J17"/>
  <sheetViews>
    <sheetView showGridLines="0" view="pageLayout" zoomScaleNormal="100" workbookViewId="0">
      <selection activeCell="F22" sqref="F22"/>
    </sheetView>
  </sheetViews>
  <sheetFormatPr defaultRowHeight="15"/>
  <sheetData>
    <row r="10" spans="1:10">
      <c r="A10" s="125" t="s">
        <v>0</v>
      </c>
      <c r="B10" s="125"/>
      <c r="C10" s="125"/>
      <c r="D10" s="125"/>
      <c r="E10" s="125"/>
      <c r="F10" s="125"/>
      <c r="G10" s="125"/>
      <c r="H10" s="125"/>
      <c r="I10" s="125"/>
      <c r="J10" s="125"/>
    </row>
    <row r="11" spans="1:10">
      <c r="A11" s="125"/>
      <c r="B11" s="125"/>
      <c r="C11" s="125"/>
      <c r="D11" s="125"/>
      <c r="E11" s="125"/>
      <c r="F11" s="125"/>
      <c r="G11" s="125"/>
      <c r="H11" s="125"/>
      <c r="I11" s="125"/>
      <c r="J11" s="125"/>
    </row>
    <row r="12" spans="1:10">
      <c r="A12" s="125"/>
      <c r="B12" s="125"/>
      <c r="C12" s="125"/>
      <c r="D12" s="125"/>
      <c r="E12" s="125"/>
      <c r="F12" s="125"/>
      <c r="G12" s="125"/>
      <c r="H12" s="125"/>
      <c r="I12" s="125"/>
      <c r="J12" s="125"/>
    </row>
    <row r="13" spans="1:10">
      <c r="A13" s="125"/>
      <c r="B13" s="125"/>
      <c r="C13" s="125"/>
      <c r="D13" s="125"/>
      <c r="E13" s="125"/>
      <c r="F13" s="125"/>
      <c r="G13" s="125"/>
      <c r="H13" s="125"/>
      <c r="I13" s="125"/>
      <c r="J13" s="125"/>
    </row>
    <row r="14" spans="1:10">
      <c r="A14" s="125"/>
      <c r="B14" s="125"/>
      <c r="C14" s="125"/>
      <c r="D14" s="125"/>
      <c r="E14" s="125"/>
      <c r="F14" s="125"/>
      <c r="G14" s="125"/>
      <c r="H14" s="125"/>
      <c r="I14" s="125"/>
      <c r="J14" s="125"/>
    </row>
    <row r="15" spans="1:10">
      <c r="A15" s="125"/>
      <c r="B15" s="125"/>
      <c r="C15" s="125"/>
      <c r="D15" s="125"/>
      <c r="E15" s="125"/>
      <c r="F15" s="125"/>
      <c r="G15" s="125"/>
      <c r="H15" s="125"/>
      <c r="I15" s="125"/>
      <c r="J15" s="125"/>
    </row>
    <row r="16" spans="1:10">
      <c r="A16" s="126" t="s">
        <v>1</v>
      </c>
      <c r="B16" s="126"/>
      <c r="C16" s="126"/>
      <c r="D16" s="126"/>
      <c r="E16" s="126"/>
    </row>
    <row r="17" spans="1:5">
      <c r="A17" s="126"/>
      <c r="B17" s="126"/>
      <c r="C17" s="126"/>
      <c r="D17" s="126"/>
      <c r="E17" s="126"/>
    </row>
  </sheetData>
  <mergeCells count="2">
    <mergeCell ref="A10:J15"/>
    <mergeCell ref="A16:E17"/>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D59"/>
  <sheetViews>
    <sheetView zoomScale="85" zoomScaleNormal="85" workbookViewId="0">
      <selection activeCell="B16" sqref="B16"/>
    </sheetView>
  </sheetViews>
  <sheetFormatPr defaultColWidth="9.140625" defaultRowHeight="15"/>
  <cols>
    <col min="1" max="1" width="5" customWidth="1"/>
    <col min="2" max="2" width="148.42578125" style="88" customWidth="1"/>
    <col min="3" max="3" width="21.7109375" bestFit="1" customWidth="1"/>
  </cols>
  <sheetData>
    <row r="1" spans="2:4" ht="15.75" thickBot="1"/>
    <row r="2" spans="2:4" ht="27" customHeight="1">
      <c r="B2" s="118" t="s">
        <v>125</v>
      </c>
      <c r="D2" s="56"/>
    </row>
    <row r="3" spans="2:4">
      <c r="B3" s="122" t="s">
        <v>126</v>
      </c>
      <c r="C3" s="89"/>
      <c r="D3" s="89"/>
    </row>
    <row r="4" spans="2:4">
      <c r="B4" s="122" t="s">
        <v>127</v>
      </c>
      <c r="C4" s="89"/>
      <c r="D4" s="89"/>
    </row>
    <row r="5" spans="2:4">
      <c r="B5" s="122" t="s">
        <v>128</v>
      </c>
      <c r="C5" s="89"/>
      <c r="D5" s="89"/>
    </row>
    <row r="6" spans="2:4" ht="195">
      <c r="B6" s="122" t="s">
        <v>129</v>
      </c>
      <c r="C6" s="90"/>
      <c r="D6" s="90"/>
    </row>
    <row r="7" spans="2:4" ht="15.75" customHeight="1">
      <c r="B7" s="122" t="s">
        <v>130</v>
      </c>
      <c r="C7" s="88"/>
      <c r="D7" s="88"/>
    </row>
    <row r="8" spans="2:4">
      <c r="B8" s="122" t="s">
        <v>131</v>
      </c>
      <c r="C8" s="88"/>
      <c r="D8" s="88"/>
    </row>
    <row r="9" spans="2:4" ht="30">
      <c r="B9" s="122" t="s">
        <v>132</v>
      </c>
      <c r="C9" s="88"/>
      <c r="D9" s="88"/>
    </row>
    <row r="10" spans="2:4" ht="16.5" customHeight="1">
      <c r="B10" s="122" t="s">
        <v>133</v>
      </c>
      <c r="C10" s="88"/>
      <c r="D10" s="88"/>
    </row>
    <row r="11" spans="2:4">
      <c r="B11" s="122"/>
      <c r="C11" s="88"/>
      <c r="D11" s="88"/>
    </row>
    <row r="12" spans="2:4">
      <c r="B12" s="122"/>
      <c r="C12" s="88"/>
      <c r="D12" s="88"/>
    </row>
    <row r="13" spans="2:4">
      <c r="B13" s="122"/>
      <c r="C13" s="88"/>
      <c r="D13" s="88"/>
    </row>
    <row r="14" spans="2:4" ht="14.45" customHeight="1">
      <c r="B14" s="122"/>
      <c r="C14" s="88"/>
      <c r="D14" s="88"/>
    </row>
    <row r="15" spans="2:4" ht="14.45" customHeight="1">
      <c r="B15" s="122"/>
      <c r="C15" s="88"/>
      <c r="D15" s="88"/>
    </row>
    <row r="16" spans="2:4" ht="14.45" customHeight="1">
      <c r="B16" s="122"/>
      <c r="C16" s="88"/>
      <c r="D16" s="88"/>
    </row>
    <row r="17" spans="2:4">
      <c r="B17" s="122"/>
      <c r="C17" s="88"/>
      <c r="D17" s="88"/>
    </row>
    <row r="18" spans="2:4" ht="14.45" customHeight="1">
      <c r="B18" s="122"/>
      <c r="C18" s="88"/>
      <c r="D18" s="88"/>
    </row>
    <row r="19" spans="2:4" ht="14.45" customHeight="1">
      <c r="B19" s="122"/>
      <c r="C19" s="88"/>
      <c r="D19" s="88"/>
    </row>
    <row r="20" spans="2:4" ht="14.45" customHeight="1">
      <c r="B20" s="122"/>
      <c r="C20" s="88"/>
      <c r="D20" s="88"/>
    </row>
    <row r="21" spans="2:4">
      <c r="B21" s="122"/>
      <c r="C21" s="88"/>
      <c r="D21" s="88"/>
    </row>
    <row r="22" spans="2:4">
      <c r="B22" s="122"/>
      <c r="C22" s="88"/>
      <c r="D22" s="88"/>
    </row>
    <row r="23" spans="2:4">
      <c r="B23" s="122"/>
      <c r="C23" s="88"/>
      <c r="D23" s="88"/>
    </row>
    <row r="24" spans="2:4">
      <c r="B24" s="122"/>
    </row>
    <row r="25" spans="2:4">
      <c r="B25" s="122"/>
    </row>
    <row r="26" spans="2:4">
      <c r="B26" s="122"/>
    </row>
    <row r="27" spans="2:4">
      <c r="B27" s="122"/>
    </row>
    <row r="28" spans="2:4">
      <c r="B28" s="122"/>
    </row>
    <row r="29" spans="2:4">
      <c r="B29" s="122"/>
    </row>
    <row r="30" spans="2:4">
      <c r="B30" s="122"/>
    </row>
    <row r="31" spans="2:4">
      <c r="B31" s="122"/>
    </row>
    <row r="32" spans="2:4">
      <c r="B32" s="122"/>
    </row>
    <row r="33" spans="2:2">
      <c r="B33" s="122"/>
    </row>
    <row r="34" spans="2:2">
      <c r="B34" s="122"/>
    </row>
    <row r="35" spans="2:2">
      <c r="B35" s="122"/>
    </row>
    <row r="36" spans="2:2">
      <c r="B36" s="122"/>
    </row>
    <row r="37" spans="2:2">
      <c r="B37" s="122"/>
    </row>
    <row r="38" spans="2:2">
      <c r="B38" s="122"/>
    </row>
    <row r="39" spans="2:2">
      <c r="B39" s="122"/>
    </row>
    <row r="40" spans="2:2">
      <c r="B40" s="122"/>
    </row>
    <row r="41" spans="2:2">
      <c r="B41" s="122"/>
    </row>
    <row r="42" spans="2:2">
      <c r="B42" s="122"/>
    </row>
    <row r="43" spans="2:2">
      <c r="B43" s="122"/>
    </row>
    <row r="44" spans="2:2">
      <c r="B44" s="122"/>
    </row>
    <row r="45" spans="2:2">
      <c r="B45" s="122"/>
    </row>
    <row r="46" spans="2:2">
      <c r="B46" s="122"/>
    </row>
    <row r="47" spans="2:2">
      <c r="B47" s="122"/>
    </row>
    <row r="48" spans="2:2">
      <c r="B48" s="122"/>
    </row>
    <row r="49" spans="2:2">
      <c r="B49" s="122"/>
    </row>
    <row r="50" spans="2:2">
      <c r="B50" s="122"/>
    </row>
    <row r="51" spans="2:2">
      <c r="B51" s="122"/>
    </row>
    <row r="52" spans="2:2">
      <c r="B52" s="122"/>
    </row>
    <row r="53" spans="2:2">
      <c r="B53" s="122"/>
    </row>
    <row r="54" spans="2:2">
      <c r="B54" s="122"/>
    </row>
    <row r="55" spans="2:2">
      <c r="B55" s="122"/>
    </row>
    <row r="56" spans="2:2">
      <c r="B56" s="122"/>
    </row>
    <row r="57" spans="2:2">
      <c r="B57" s="122"/>
    </row>
    <row r="58" spans="2:2">
      <c r="B58" s="122"/>
    </row>
    <row r="59" spans="2:2">
      <c r="B59" s="12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
  <sheetViews>
    <sheetView showGridLines="0" zoomScale="70" zoomScaleNormal="70" workbookViewId="0">
      <selection activeCell="J14" sqref="J14"/>
    </sheetView>
  </sheetViews>
  <sheetFormatPr defaultColWidth="3.140625" defaultRowHeight="15"/>
  <cols>
    <col min="2" max="2" width="48.7109375" bestFit="1" customWidth="1"/>
    <col min="3" max="5" width="14.7109375" customWidth="1"/>
    <col min="6" max="6" width="16.5703125" customWidth="1"/>
  </cols>
  <sheetData>
    <row r="1" spans="1:6" ht="15.75" thickBot="1">
      <c r="A1" s="46"/>
      <c r="B1" s="46"/>
      <c r="C1" s="46"/>
    </row>
    <row r="2" spans="1:6" s="46" customFormat="1" ht="26.25" customHeight="1">
      <c r="B2" s="148" t="s">
        <v>134</v>
      </c>
    </row>
    <row r="3" spans="1:6" s="46" customFormat="1" ht="8.25" customHeight="1" thickBot="1">
      <c r="B3" s="149"/>
      <c r="C3" s="97"/>
    </row>
    <row r="4" spans="1:6" s="46" customFormat="1">
      <c r="B4" s="44"/>
      <c r="C4" s="45"/>
    </row>
    <row r="5" spans="1:6" s="46" customFormat="1">
      <c r="B5" s="110"/>
      <c r="C5" s="111" t="s">
        <v>8</v>
      </c>
      <c r="D5" s="111" t="s">
        <v>9</v>
      </c>
      <c r="E5" s="111" t="s">
        <v>10</v>
      </c>
      <c r="F5" s="111" t="s">
        <v>11</v>
      </c>
    </row>
    <row r="6" spans="1:6" s="46" customFormat="1" ht="21">
      <c r="B6" s="112" t="s">
        <v>135</v>
      </c>
      <c r="C6" s="113">
        <v>4</v>
      </c>
      <c r="D6" s="113">
        <v>6</v>
      </c>
      <c r="E6" s="113">
        <v>10</v>
      </c>
      <c r="F6" s="113">
        <v>13</v>
      </c>
    </row>
  </sheetData>
  <mergeCells count="1">
    <mergeCell ref="B2:B3"/>
  </mergeCells>
  <pageMargins left="0.70866141732283472" right="0.70866141732283472" top="0.74803149606299213" bottom="0.7480314960629921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W31"/>
  <sheetViews>
    <sheetView showGridLines="0" zoomScale="80" zoomScaleNormal="80" workbookViewId="0">
      <selection activeCell="S30" sqref="S30"/>
    </sheetView>
  </sheetViews>
  <sheetFormatPr defaultColWidth="9.140625" defaultRowHeight="15"/>
  <cols>
    <col min="1" max="1" width="9.140625" style="46"/>
    <col min="2" max="2" width="26.85546875" style="46" bestFit="1" customWidth="1"/>
    <col min="3" max="3" width="13.7109375" style="46" customWidth="1"/>
    <col min="4" max="4" width="9.42578125" style="46" customWidth="1"/>
    <col min="5" max="5" width="11.85546875" style="46" customWidth="1"/>
    <col min="6" max="6" width="9.42578125" style="46" customWidth="1"/>
    <col min="7" max="7" width="12.42578125" style="46" customWidth="1"/>
    <col min="8" max="8" width="9.5703125" style="46" customWidth="1"/>
    <col min="9" max="9" width="10.5703125" style="46" customWidth="1"/>
    <col min="10" max="14" width="9.140625" style="46"/>
    <col min="15" max="15" width="17.42578125" style="46" customWidth="1"/>
    <col min="16" max="17" width="9.140625" style="46"/>
    <col min="18" max="18" width="10.28515625" style="46" customWidth="1"/>
    <col min="19" max="19" width="13.85546875" style="46" customWidth="1"/>
    <col min="20" max="16384" width="9.140625" style="46"/>
  </cols>
  <sheetData>
    <row r="1" spans="2:23" ht="15.75" thickBot="1"/>
    <row r="2" spans="2:23">
      <c r="B2" s="150" t="s">
        <v>136</v>
      </c>
      <c r="C2" s="151"/>
      <c r="T2" s="49"/>
      <c r="U2" s="49"/>
      <c r="V2" s="49"/>
      <c r="W2" s="49"/>
    </row>
    <row r="3" spans="2:23" ht="39" customHeight="1">
      <c r="B3" s="152"/>
      <c r="C3" s="153"/>
      <c r="E3" s="94"/>
    </row>
    <row r="4" spans="2:23" ht="15.75" thickBot="1"/>
    <row r="5" spans="2:23" ht="15" customHeight="1">
      <c r="B5" s="154" t="s">
        <v>2</v>
      </c>
      <c r="C5" s="155"/>
    </row>
    <row r="6" spans="2:23" ht="15.75" customHeight="1" thickBot="1">
      <c r="B6" s="156"/>
      <c r="C6" s="157"/>
    </row>
    <row r="8" spans="2:23">
      <c r="B8" s="72" t="s">
        <v>137</v>
      </c>
      <c r="C8" s="72" t="s">
        <v>8</v>
      </c>
      <c r="D8" s="72" t="s">
        <v>26</v>
      </c>
      <c r="E8" s="72" t="s">
        <v>9</v>
      </c>
      <c r="F8" s="72" t="s">
        <v>26</v>
      </c>
      <c r="G8" s="72" t="s">
        <v>10</v>
      </c>
      <c r="H8" s="72" t="s">
        <v>26</v>
      </c>
      <c r="I8" s="72" t="s">
        <v>11</v>
      </c>
      <c r="J8" s="72" t="s">
        <v>26</v>
      </c>
    </row>
    <row r="9" spans="2:23">
      <c r="B9" s="69" t="s">
        <v>138</v>
      </c>
      <c r="C9" s="69">
        <v>9</v>
      </c>
      <c r="D9" s="69"/>
      <c r="E9" s="69">
        <v>8</v>
      </c>
      <c r="F9" s="69"/>
      <c r="G9" s="69">
        <f>SUM(G11:G21)</f>
        <v>10</v>
      </c>
      <c r="H9" s="69"/>
      <c r="I9" s="69">
        <v>17</v>
      </c>
      <c r="J9" s="69"/>
    </row>
    <row r="10" spans="2:23">
      <c r="B10" s="73" t="s">
        <v>32</v>
      </c>
      <c r="C10" s="73"/>
      <c r="D10" s="73"/>
      <c r="E10" s="73"/>
      <c r="F10" s="73"/>
      <c r="G10" s="73"/>
      <c r="H10" s="73"/>
      <c r="I10" s="73"/>
      <c r="J10" s="73"/>
    </row>
    <row r="11" spans="2:23">
      <c r="B11" s="48" t="s">
        <v>139</v>
      </c>
      <c r="C11" s="48">
        <v>7</v>
      </c>
      <c r="D11" s="114">
        <f>C11/9</f>
        <v>0.77777777777777779</v>
      </c>
      <c r="E11" s="48">
        <v>7</v>
      </c>
      <c r="F11" s="114">
        <f>E11/8</f>
        <v>0.875</v>
      </c>
      <c r="G11" s="48">
        <v>5</v>
      </c>
      <c r="H11" s="114">
        <f>G11/G$9</f>
        <v>0.5</v>
      </c>
      <c r="I11" s="48">
        <v>5</v>
      </c>
      <c r="J11" s="114">
        <f>I11/I$9</f>
        <v>0.29411764705882354</v>
      </c>
    </row>
    <row r="12" spans="2:23">
      <c r="B12" s="48" t="s">
        <v>140</v>
      </c>
      <c r="C12" s="48">
        <v>0</v>
      </c>
      <c r="D12" s="114">
        <f t="shared" ref="D12:D21" si="0">C12/9</f>
        <v>0</v>
      </c>
      <c r="E12" s="48">
        <v>0</v>
      </c>
      <c r="F12" s="114">
        <f t="shared" ref="F12:F21" si="1">E12/8</f>
        <v>0</v>
      </c>
      <c r="G12" s="48">
        <v>3</v>
      </c>
      <c r="H12" s="114">
        <f t="shared" ref="H12:J21" si="2">G12/G$9</f>
        <v>0.3</v>
      </c>
      <c r="I12" s="48">
        <v>1</v>
      </c>
      <c r="J12" s="114">
        <f t="shared" si="2"/>
        <v>5.8823529411764705E-2</v>
      </c>
    </row>
    <row r="13" spans="2:23">
      <c r="B13" s="48" t="s">
        <v>141</v>
      </c>
      <c r="C13" s="48">
        <v>0</v>
      </c>
      <c r="D13" s="114">
        <f t="shared" si="0"/>
        <v>0</v>
      </c>
      <c r="E13" s="48">
        <v>0</v>
      </c>
      <c r="F13" s="114">
        <f t="shared" si="1"/>
        <v>0</v>
      </c>
      <c r="G13" s="48">
        <v>1</v>
      </c>
      <c r="H13" s="114">
        <f t="shared" si="2"/>
        <v>0.1</v>
      </c>
      <c r="I13" s="48">
        <v>4</v>
      </c>
      <c r="J13" s="114">
        <f t="shared" si="2"/>
        <v>0.23529411764705882</v>
      </c>
    </row>
    <row r="14" spans="2:23">
      <c r="B14" s="70" t="s">
        <v>142</v>
      </c>
      <c r="C14" s="70">
        <v>0</v>
      </c>
      <c r="D14" s="114">
        <f t="shared" si="0"/>
        <v>0</v>
      </c>
      <c r="E14" s="70">
        <v>0</v>
      </c>
      <c r="F14" s="114">
        <f t="shared" si="1"/>
        <v>0</v>
      </c>
      <c r="G14" s="70">
        <v>0</v>
      </c>
      <c r="H14" s="114">
        <f t="shared" si="2"/>
        <v>0</v>
      </c>
      <c r="I14" s="70">
        <v>0</v>
      </c>
      <c r="J14" s="114">
        <f t="shared" si="2"/>
        <v>0</v>
      </c>
    </row>
    <row r="15" spans="2:23">
      <c r="B15" s="70" t="s">
        <v>143</v>
      </c>
      <c r="C15" s="70">
        <v>1</v>
      </c>
      <c r="D15" s="114">
        <f t="shared" si="0"/>
        <v>0.1111111111111111</v>
      </c>
      <c r="E15" s="70">
        <v>0</v>
      </c>
      <c r="F15" s="114">
        <f t="shared" si="1"/>
        <v>0</v>
      </c>
      <c r="G15" s="70">
        <v>0</v>
      </c>
      <c r="H15" s="114">
        <f t="shared" si="2"/>
        <v>0</v>
      </c>
      <c r="I15" s="70">
        <v>0</v>
      </c>
      <c r="J15" s="114">
        <f t="shared" si="2"/>
        <v>0</v>
      </c>
    </row>
    <row r="16" spans="2:23">
      <c r="B16" s="48" t="s">
        <v>144</v>
      </c>
      <c r="C16" s="48">
        <v>0</v>
      </c>
      <c r="D16" s="114">
        <f t="shared" si="0"/>
        <v>0</v>
      </c>
      <c r="E16" s="48">
        <v>0</v>
      </c>
      <c r="F16" s="114">
        <f t="shared" si="1"/>
        <v>0</v>
      </c>
      <c r="G16" s="48">
        <v>0</v>
      </c>
      <c r="H16" s="114">
        <f t="shared" si="2"/>
        <v>0</v>
      </c>
      <c r="I16" s="48">
        <v>0</v>
      </c>
      <c r="J16" s="114">
        <f t="shared" si="2"/>
        <v>0</v>
      </c>
    </row>
    <row r="17" spans="2:10">
      <c r="B17" s="48" t="s">
        <v>145</v>
      </c>
      <c r="C17" s="48">
        <v>0</v>
      </c>
      <c r="D17" s="114">
        <f t="shared" si="0"/>
        <v>0</v>
      </c>
      <c r="E17" s="48">
        <v>0</v>
      </c>
      <c r="F17" s="114">
        <f t="shared" si="1"/>
        <v>0</v>
      </c>
      <c r="G17" s="48">
        <v>0</v>
      </c>
      <c r="H17" s="114">
        <f t="shared" si="2"/>
        <v>0</v>
      </c>
      <c r="I17" s="48">
        <v>0</v>
      </c>
      <c r="J17" s="114">
        <f t="shared" si="2"/>
        <v>0</v>
      </c>
    </row>
    <row r="18" spans="2:10">
      <c r="B18" s="48" t="s">
        <v>146</v>
      </c>
      <c r="C18" s="48">
        <v>0</v>
      </c>
      <c r="D18" s="114">
        <f t="shared" si="0"/>
        <v>0</v>
      </c>
      <c r="E18" s="48">
        <v>1</v>
      </c>
      <c r="F18" s="114">
        <f t="shared" si="1"/>
        <v>0.125</v>
      </c>
      <c r="G18" s="48">
        <v>0</v>
      </c>
      <c r="H18" s="114">
        <f t="shared" si="2"/>
        <v>0</v>
      </c>
      <c r="I18" s="48">
        <v>0</v>
      </c>
      <c r="J18" s="114">
        <f t="shared" si="2"/>
        <v>0</v>
      </c>
    </row>
    <row r="19" spans="2:10">
      <c r="B19" s="48" t="s">
        <v>147</v>
      </c>
      <c r="C19" s="48">
        <v>0</v>
      </c>
      <c r="D19" s="114">
        <f t="shared" si="0"/>
        <v>0</v>
      </c>
      <c r="E19" s="48">
        <v>0</v>
      </c>
      <c r="F19" s="114">
        <f t="shared" si="1"/>
        <v>0</v>
      </c>
      <c r="G19" s="48">
        <v>0</v>
      </c>
      <c r="H19" s="114">
        <f t="shared" si="2"/>
        <v>0</v>
      </c>
      <c r="I19" s="48">
        <v>4</v>
      </c>
      <c r="J19" s="114">
        <f t="shared" si="2"/>
        <v>0.23529411764705882</v>
      </c>
    </row>
    <row r="20" spans="2:10">
      <c r="B20" s="48" t="s">
        <v>148</v>
      </c>
      <c r="C20" s="48">
        <v>0</v>
      </c>
      <c r="D20" s="114">
        <f t="shared" si="0"/>
        <v>0</v>
      </c>
      <c r="E20" s="48">
        <v>0</v>
      </c>
      <c r="F20" s="114">
        <f t="shared" si="1"/>
        <v>0</v>
      </c>
      <c r="G20" s="48">
        <v>0</v>
      </c>
      <c r="H20" s="114">
        <f t="shared" si="2"/>
        <v>0</v>
      </c>
      <c r="I20" s="48">
        <v>1</v>
      </c>
      <c r="J20" s="114">
        <f t="shared" si="2"/>
        <v>5.8823529411764705E-2</v>
      </c>
    </row>
    <row r="21" spans="2:10">
      <c r="B21" s="48" t="s">
        <v>149</v>
      </c>
      <c r="C21" s="48">
        <v>1</v>
      </c>
      <c r="D21" s="114">
        <f t="shared" si="0"/>
        <v>0.1111111111111111</v>
      </c>
      <c r="E21" s="48">
        <v>0</v>
      </c>
      <c r="F21" s="114">
        <f t="shared" si="1"/>
        <v>0</v>
      </c>
      <c r="G21" s="48">
        <v>1</v>
      </c>
      <c r="H21" s="114">
        <f t="shared" si="2"/>
        <v>0.1</v>
      </c>
      <c r="I21" s="48">
        <v>2</v>
      </c>
      <c r="J21" s="114">
        <f t="shared" si="2"/>
        <v>0.11764705882352941</v>
      </c>
    </row>
    <row r="22" spans="2:10">
      <c r="B22" s="73" t="s">
        <v>150</v>
      </c>
      <c r="C22" s="73"/>
      <c r="D22" s="73"/>
      <c r="E22" s="73"/>
      <c r="F22" s="73"/>
      <c r="G22" s="73"/>
      <c r="H22" s="73"/>
      <c r="I22" s="73"/>
      <c r="J22" s="73"/>
    </row>
    <row r="23" spans="2:10">
      <c r="B23" s="48" t="s">
        <v>151</v>
      </c>
      <c r="C23" s="48">
        <v>7</v>
      </c>
      <c r="D23" s="114">
        <f>C23/9</f>
        <v>0.77777777777777779</v>
      </c>
      <c r="E23" s="48">
        <v>4</v>
      </c>
      <c r="F23" s="114">
        <f>E23/8</f>
        <v>0.5</v>
      </c>
      <c r="G23" s="48">
        <v>3</v>
      </c>
      <c r="H23" s="114">
        <f>G23/G$9</f>
        <v>0.3</v>
      </c>
      <c r="I23" s="48">
        <v>7</v>
      </c>
      <c r="J23" s="114">
        <f>I23/I$9</f>
        <v>0.41176470588235292</v>
      </c>
    </row>
    <row r="24" spans="2:10">
      <c r="B24" s="48" t="s">
        <v>53</v>
      </c>
      <c r="C24" s="48">
        <v>2</v>
      </c>
      <c r="D24" s="114">
        <f t="shared" ref="D24:D28" si="3">C24/9</f>
        <v>0.22222222222222221</v>
      </c>
      <c r="E24" s="48">
        <v>3</v>
      </c>
      <c r="F24" s="114">
        <f t="shared" ref="F24:F28" si="4">E24/8</f>
        <v>0.375</v>
      </c>
      <c r="G24" s="48">
        <v>5</v>
      </c>
      <c r="H24" s="114">
        <f t="shared" ref="H24:J28" si="5">G24/G$9</f>
        <v>0.5</v>
      </c>
      <c r="I24" s="48">
        <v>9</v>
      </c>
      <c r="J24" s="114">
        <f t="shared" si="5"/>
        <v>0.52941176470588236</v>
      </c>
    </row>
    <row r="25" spans="2:10">
      <c r="B25" s="48" t="s">
        <v>54</v>
      </c>
      <c r="C25" s="48">
        <v>0</v>
      </c>
      <c r="D25" s="114">
        <f t="shared" si="3"/>
        <v>0</v>
      </c>
      <c r="E25" s="48">
        <v>0</v>
      </c>
      <c r="F25" s="114">
        <f t="shared" si="4"/>
        <v>0</v>
      </c>
      <c r="G25" s="48">
        <v>1</v>
      </c>
      <c r="H25" s="114">
        <f t="shared" si="5"/>
        <v>0.1</v>
      </c>
      <c r="I25" s="48">
        <v>1</v>
      </c>
      <c r="J25" s="114">
        <f t="shared" si="5"/>
        <v>5.8823529411764705E-2</v>
      </c>
    </row>
    <row r="26" spans="2:10">
      <c r="B26" s="48" t="s">
        <v>55</v>
      </c>
      <c r="C26" s="48">
        <v>0</v>
      </c>
      <c r="D26" s="114">
        <f t="shared" si="3"/>
        <v>0</v>
      </c>
      <c r="E26" s="48">
        <v>0</v>
      </c>
      <c r="F26" s="114">
        <f t="shared" si="4"/>
        <v>0</v>
      </c>
      <c r="G26" s="48">
        <v>0</v>
      </c>
      <c r="H26" s="114">
        <f t="shared" si="5"/>
        <v>0</v>
      </c>
      <c r="I26" s="48">
        <v>0</v>
      </c>
      <c r="J26" s="114">
        <f t="shared" si="5"/>
        <v>0</v>
      </c>
    </row>
    <row r="27" spans="2:10">
      <c r="B27" s="48" t="s">
        <v>56</v>
      </c>
      <c r="C27" s="48">
        <v>0</v>
      </c>
      <c r="D27" s="114">
        <f t="shared" si="3"/>
        <v>0</v>
      </c>
      <c r="E27" s="48">
        <v>1</v>
      </c>
      <c r="F27" s="114">
        <f t="shared" si="4"/>
        <v>0.125</v>
      </c>
      <c r="G27" s="48">
        <v>1</v>
      </c>
      <c r="H27" s="114">
        <f t="shared" si="5"/>
        <v>0.1</v>
      </c>
      <c r="I27" s="48">
        <v>0</v>
      </c>
      <c r="J27" s="114">
        <f t="shared" si="5"/>
        <v>0</v>
      </c>
    </row>
    <row r="28" spans="2:10">
      <c r="B28" s="48" t="s">
        <v>57</v>
      </c>
      <c r="C28" s="48">
        <v>0</v>
      </c>
      <c r="D28" s="114">
        <f t="shared" si="3"/>
        <v>0</v>
      </c>
      <c r="E28" s="48">
        <v>0</v>
      </c>
      <c r="F28" s="114">
        <f t="shared" si="4"/>
        <v>0</v>
      </c>
      <c r="G28" s="48">
        <v>0</v>
      </c>
      <c r="H28" s="114">
        <f t="shared" si="5"/>
        <v>0</v>
      </c>
      <c r="I28" s="48">
        <v>0</v>
      </c>
      <c r="J28" s="114">
        <f t="shared" si="5"/>
        <v>0</v>
      </c>
    </row>
    <row r="29" spans="2:10">
      <c r="B29" s="73" t="s">
        <v>27</v>
      </c>
      <c r="C29" s="73"/>
      <c r="D29" s="73"/>
      <c r="E29" s="73"/>
      <c r="F29" s="73"/>
      <c r="G29" s="73"/>
      <c r="H29" s="73"/>
      <c r="I29" s="73"/>
      <c r="J29" s="73"/>
    </row>
    <row r="30" spans="2:10">
      <c r="B30" s="48" t="s">
        <v>152</v>
      </c>
      <c r="C30" s="48">
        <v>0</v>
      </c>
      <c r="D30" s="114">
        <f>C30/9</f>
        <v>0</v>
      </c>
      <c r="E30" s="48">
        <v>0</v>
      </c>
      <c r="F30" s="114">
        <f>E30/9</f>
        <v>0</v>
      </c>
      <c r="G30" s="48">
        <v>0</v>
      </c>
      <c r="H30" s="114">
        <f>G30/G$9</f>
        <v>0</v>
      </c>
      <c r="I30" s="48">
        <v>1</v>
      </c>
      <c r="J30" s="114">
        <f>I30/I$9</f>
        <v>5.8823529411764705E-2</v>
      </c>
    </row>
    <row r="31" spans="2:10">
      <c r="B31" s="48" t="s">
        <v>153</v>
      </c>
      <c r="C31" s="48">
        <v>9</v>
      </c>
      <c r="D31" s="114">
        <f>C31/9</f>
        <v>1</v>
      </c>
      <c r="E31" s="48">
        <v>8</v>
      </c>
      <c r="F31" s="114">
        <f>E31/8</f>
        <v>1</v>
      </c>
      <c r="G31" s="48">
        <v>10</v>
      </c>
      <c r="H31" s="114">
        <f>G31/G$9</f>
        <v>1</v>
      </c>
      <c r="I31" s="48">
        <v>16</v>
      </c>
      <c r="J31" s="114">
        <f>I31/I$9</f>
        <v>0.94117647058823528</v>
      </c>
    </row>
  </sheetData>
  <mergeCells count="2">
    <mergeCell ref="B2:C3"/>
    <mergeCell ref="B5:C6"/>
  </mergeCells>
  <pageMargins left="0.70866141732283472" right="0.70866141732283472"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9"/>
  <sheetViews>
    <sheetView showGridLines="0" topLeftCell="A15" zoomScale="70" zoomScaleNormal="70" workbookViewId="0">
      <selection activeCell="I32" sqref="I32"/>
    </sheetView>
  </sheetViews>
  <sheetFormatPr defaultColWidth="9.140625" defaultRowHeight="15"/>
  <cols>
    <col min="1" max="1" width="5.140625" customWidth="1"/>
    <col min="2" max="2" width="43" customWidth="1"/>
    <col min="3" max="3" width="10.28515625" customWidth="1"/>
    <col min="4" max="4" width="9.85546875" customWidth="1"/>
    <col min="13" max="13" width="68" customWidth="1"/>
  </cols>
  <sheetData>
    <row r="1" spans="1:8" ht="15.75" thickBot="1">
      <c r="A1" s="46"/>
      <c r="B1" s="46"/>
    </row>
    <row r="2" spans="1:8" s="46" customFormat="1" ht="15" customHeight="1">
      <c r="B2" s="159" t="s">
        <v>136</v>
      </c>
    </row>
    <row r="3" spans="1:8" s="46" customFormat="1" ht="15.75" customHeight="1" thickBot="1">
      <c r="B3" s="160"/>
    </row>
    <row r="4" spans="1:8" s="46" customFormat="1" ht="15.75" thickBot="1"/>
    <row r="5" spans="1:8" ht="15" customHeight="1">
      <c r="A5" s="46"/>
      <c r="B5" s="161" t="s">
        <v>58</v>
      </c>
    </row>
    <row r="6" spans="1:8" ht="15.75" customHeight="1" thickBot="1">
      <c r="A6" s="46"/>
      <c r="B6" s="162"/>
    </row>
    <row r="7" spans="1:8">
      <c r="A7" s="46"/>
      <c r="B7" s="46"/>
    </row>
    <row r="8" spans="1:8">
      <c r="A8" s="46"/>
      <c r="B8" s="72" t="s">
        <v>154</v>
      </c>
      <c r="C8" s="72" t="s">
        <v>8</v>
      </c>
      <c r="D8" s="72" t="s">
        <v>26</v>
      </c>
      <c r="E8" s="72" t="s">
        <v>9</v>
      </c>
      <c r="F8" s="72" t="s">
        <v>26</v>
      </c>
      <c r="G8" s="72" t="s">
        <v>9</v>
      </c>
      <c r="H8" s="72" t="s">
        <v>26</v>
      </c>
    </row>
    <row r="9" spans="1:8">
      <c r="A9" s="46"/>
      <c r="B9" s="69" t="s">
        <v>155</v>
      </c>
      <c r="C9" s="69">
        <v>45</v>
      </c>
      <c r="D9" s="69"/>
      <c r="E9" s="69">
        <v>69</v>
      </c>
      <c r="F9" s="69"/>
      <c r="G9" s="69">
        <v>73</v>
      </c>
      <c r="H9" s="69"/>
    </row>
    <row r="10" spans="1:8">
      <c r="A10" s="46"/>
      <c r="B10" s="48" t="s">
        <v>156</v>
      </c>
      <c r="C10" s="48">
        <v>35</v>
      </c>
      <c r="D10" s="114">
        <f>C10/45</f>
        <v>0.77777777777777779</v>
      </c>
      <c r="E10" s="48">
        <v>60</v>
      </c>
      <c r="F10" s="114">
        <f>E10/69</f>
        <v>0.86956521739130432</v>
      </c>
      <c r="G10" s="48">
        <v>63</v>
      </c>
      <c r="H10" s="114">
        <f>G10/73</f>
        <v>0.86301369863013699</v>
      </c>
    </row>
    <row r="11" spans="1:8">
      <c r="A11" s="46"/>
      <c r="B11" s="48" t="s">
        <v>157</v>
      </c>
      <c r="C11" s="48">
        <v>2</v>
      </c>
      <c r="D11" s="114">
        <f t="shared" ref="D11:D13" si="0">C11/45</f>
        <v>4.4444444444444446E-2</v>
      </c>
      <c r="E11" s="48">
        <v>3</v>
      </c>
      <c r="F11" s="114">
        <f t="shared" ref="F11:F13" si="1">E11/69</f>
        <v>4.3478260869565216E-2</v>
      </c>
      <c r="G11" s="48">
        <v>5</v>
      </c>
      <c r="H11" s="114">
        <f t="shared" ref="H11:H13" si="2">G11/73</f>
        <v>6.8493150684931503E-2</v>
      </c>
    </row>
    <row r="12" spans="1:8">
      <c r="A12" s="46"/>
      <c r="B12" s="48" t="s">
        <v>158</v>
      </c>
      <c r="C12" s="48">
        <v>6</v>
      </c>
      <c r="D12" s="114">
        <f t="shared" si="0"/>
        <v>0.13333333333333333</v>
      </c>
      <c r="E12" s="48">
        <v>5</v>
      </c>
      <c r="F12" s="114">
        <f t="shared" si="1"/>
        <v>7.2463768115942032E-2</v>
      </c>
      <c r="G12" s="48">
        <v>5</v>
      </c>
      <c r="H12" s="114">
        <f t="shared" si="2"/>
        <v>6.8493150684931503E-2</v>
      </c>
    </row>
    <row r="13" spans="1:8">
      <c r="A13" s="46"/>
      <c r="B13" s="48" t="s">
        <v>159</v>
      </c>
      <c r="C13" s="48">
        <v>2</v>
      </c>
      <c r="D13" s="114">
        <f t="shared" si="0"/>
        <v>4.4444444444444446E-2</v>
      </c>
      <c r="E13" s="48">
        <v>1</v>
      </c>
      <c r="F13" s="114">
        <f t="shared" si="1"/>
        <v>1.4492753623188406E-2</v>
      </c>
      <c r="G13" s="48">
        <v>0</v>
      </c>
      <c r="H13" s="114">
        <f t="shared" si="2"/>
        <v>0</v>
      </c>
    </row>
    <row r="15" spans="1:8" ht="15.75" thickBot="1"/>
    <row r="16" spans="1:8" ht="15" customHeight="1">
      <c r="B16" s="150" t="s">
        <v>160</v>
      </c>
      <c r="C16" s="158"/>
      <c r="D16" s="158"/>
      <c r="E16" s="158"/>
      <c r="F16" s="158"/>
    </row>
    <row r="17" spans="2:10" ht="15" customHeight="1" thickBot="1">
      <c r="B17" s="152"/>
      <c r="C17" s="158"/>
      <c r="D17" s="158"/>
      <c r="E17" s="158"/>
      <c r="F17" s="158"/>
    </row>
    <row r="19" spans="2:10">
      <c r="B19" s="72" t="s">
        <v>137</v>
      </c>
      <c r="C19" s="72" t="s">
        <v>8</v>
      </c>
      <c r="D19" s="72" t="s">
        <v>26</v>
      </c>
      <c r="E19" s="72" t="s">
        <v>9</v>
      </c>
      <c r="F19" s="72" t="s">
        <v>26</v>
      </c>
      <c r="G19" s="72" t="s">
        <v>10</v>
      </c>
      <c r="H19" s="72" t="s">
        <v>26</v>
      </c>
      <c r="I19" s="72" t="s">
        <v>11</v>
      </c>
      <c r="J19" s="72" t="s">
        <v>26</v>
      </c>
    </row>
    <row r="20" spans="2:10">
      <c r="B20" s="48" t="s">
        <v>161</v>
      </c>
      <c r="C20" s="48">
        <v>4</v>
      </c>
      <c r="D20" s="48"/>
      <c r="E20" s="48">
        <v>8</v>
      </c>
      <c r="F20" s="48"/>
      <c r="G20" s="48">
        <v>10</v>
      </c>
      <c r="H20" s="48"/>
      <c r="I20" s="48">
        <v>14</v>
      </c>
      <c r="J20" s="48"/>
    </row>
    <row r="21" spans="2:10">
      <c r="B21" s="48" t="s">
        <v>162</v>
      </c>
      <c r="C21" s="48">
        <v>2</v>
      </c>
      <c r="D21" s="114">
        <f>C21/C20</f>
        <v>0.5</v>
      </c>
      <c r="E21" s="48">
        <v>3</v>
      </c>
      <c r="F21" s="114">
        <f>E21/E20</f>
        <v>0.375</v>
      </c>
      <c r="G21" s="48">
        <v>5</v>
      </c>
      <c r="H21" s="114">
        <f>G21/G20</f>
        <v>0.5</v>
      </c>
      <c r="I21" s="48">
        <v>7</v>
      </c>
      <c r="J21" s="114">
        <v>0.5</v>
      </c>
    </row>
    <row r="22" spans="2:10">
      <c r="B22" s="48" t="s">
        <v>163</v>
      </c>
      <c r="C22" s="48">
        <v>4</v>
      </c>
      <c r="D22" s="114">
        <f>C22/C20</f>
        <v>1</v>
      </c>
      <c r="E22" s="48">
        <v>8</v>
      </c>
      <c r="F22" s="114">
        <f>E22/E20</f>
        <v>1</v>
      </c>
      <c r="G22" s="48">
        <v>10</v>
      </c>
      <c r="H22" s="114">
        <f>G22/G20</f>
        <v>1</v>
      </c>
      <c r="I22" s="48">
        <v>14</v>
      </c>
      <c r="J22" s="114">
        <v>1</v>
      </c>
    </row>
    <row r="23" spans="2:10" ht="15.75" thickBot="1"/>
    <row r="24" spans="2:10">
      <c r="B24" s="150" t="s">
        <v>164</v>
      </c>
      <c r="C24" s="158"/>
      <c r="D24" s="158"/>
      <c r="E24" s="158"/>
      <c r="F24" s="158"/>
    </row>
    <row r="25" spans="2:10" ht="15.75" thickBot="1">
      <c r="B25" s="152"/>
      <c r="C25" s="158"/>
      <c r="D25" s="158"/>
      <c r="E25" s="158"/>
      <c r="F25" s="158"/>
    </row>
    <row r="27" spans="2:10">
      <c r="B27" s="72" t="s">
        <v>137</v>
      </c>
      <c r="C27" s="72" t="s">
        <v>8</v>
      </c>
      <c r="D27" s="72" t="s">
        <v>9</v>
      </c>
      <c r="E27" s="72" t="s">
        <v>10</v>
      </c>
      <c r="F27" s="72" t="s">
        <v>11</v>
      </c>
    </row>
    <row r="28" spans="2:10">
      <c r="B28" s="48" t="s">
        <v>165</v>
      </c>
      <c r="C28" s="121">
        <v>9</v>
      </c>
      <c r="D28" s="121">
        <v>3</v>
      </c>
      <c r="E28" s="121">
        <v>2</v>
      </c>
      <c r="F28" s="121">
        <v>6</v>
      </c>
    </row>
    <row r="29" spans="2:10">
      <c r="B29" s="48" t="s">
        <v>166</v>
      </c>
      <c r="C29" s="121">
        <v>9</v>
      </c>
      <c r="D29" s="121">
        <v>0</v>
      </c>
      <c r="E29" s="121">
        <v>0</v>
      </c>
      <c r="F29" s="121">
        <v>12</v>
      </c>
    </row>
  </sheetData>
  <mergeCells count="12">
    <mergeCell ref="C24:C25"/>
    <mergeCell ref="D24:D25"/>
    <mergeCell ref="B2:B3"/>
    <mergeCell ref="B5:B6"/>
    <mergeCell ref="B16:B17"/>
    <mergeCell ref="B24:B25"/>
    <mergeCell ref="C16:C17"/>
    <mergeCell ref="E16:E17"/>
    <mergeCell ref="F16:F17"/>
    <mergeCell ref="E24:E25"/>
    <mergeCell ref="F24:F25"/>
    <mergeCell ref="D16:D17"/>
  </mergeCells>
  <pageMargins left="0.70866141732283472" right="0.70866141732283472" top="0.74803149606299213" bottom="0.74803149606299213" header="0.31496062992125984" footer="0.31496062992125984"/>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D15"/>
  <sheetViews>
    <sheetView showGridLines="0" tabSelected="1" zoomScale="85" zoomScaleNormal="85" workbookViewId="0">
      <selection activeCell="E20" sqref="E20"/>
    </sheetView>
  </sheetViews>
  <sheetFormatPr defaultColWidth="9.140625" defaultRowHeight="15"/>
  <cols>
    <col min="1" max="1" width="6.42578125" style="46" customWidth="1"/>
    <col min="2" max="2" width="37.5703125" style="46" customWidth="1"/>
    <col min="3" max="6" width="8.7109375" style="46" customWidth="1"/>
    <col min="7" max="16384" width="9.140625" style="46"/>
  </cols>
  <sheetData>
    <row r="1" spans="2:30" ht="15.75" thickBot="1"/>
    <row r="2" spans="2:30" ht="15" customHeight="1">
      <c r="B2" s="159" t="s">
        <v>136</v>
      </c>
    </row>
    <row r="3" spans="2:30" ht="15.75" customHeight="1" thickBot="1">
      <c r="B3" s="160"/>
    </row>
    <row r="4" spans="2:30" ht="15.75" thickBot="1">
      <c r="O4" s="47"/>
      <c r="P4" s="47"/>
      <c r="Q4" s="47"/>
      <c r="R4" s="47"/>
      <c r="S4" s="47"/>
      <c r="T4" s="47"/>
      <c r="U4" s="47"/>
      <c r="V4" s="47"/>
      <c r="W4" s="47"/>
      <c r="X4" s="47"/>
      <c r="Y4" s="47"/>
      <c r="Z4" s="47"/>
      <c r="AA4" s="47"/>
      <c r="AB4" s="47"/>
      <c r="AC4" s="47"/>
      <c r="AD4" s="47"/>
    </row>
    <row r="5" spans="2:30">
      <c r="B5" s="163" t="s">
        <v>167</v>
      </c>
      <c r="C5" s="47"/>
      <c r="D5" s="47"/>
      <c r="E5" s="47"/>
      <c r="F5" s="47"/>
      <c r="G5" s="47"/>
      <c r="H5" s="47"/>
      <c r="I5" s="47"/>
      <c r="J5" s="47"/>
      <c r="O5" s="47"/>
      <c r="P5" s="47"/>
      <c r="Q5" s="47"/>
      <c r="R5" s="47"/>
      <c r="S5" s="47"/>
      <c r="T5" s="47"/>
      <c r="U5" s="47"/>
      <c r="V5" s="47"/>
      <c r="W5" s="47"/>
      <c r="X5" s="47"/>
      <c r="Y5" s="47"/>
      <c r="Z5" s="47"/>
      <c r="AA5" s="47"/>
      <c r="AB5" s="47"/>
      <c r="AC5" s="47"/>
      <c r="AD5" s="47"/>
    </row>
    <row r="6" spans="2:30" ht="15.75" thickBot="1">
      <c r="B6" s="164"/>
      <c r="O6" s="47"/>
      <c r="P6" s="47"/>
      <c r="Q6" s="47"/>
      <c r="R6" s="47"/>
      <c r="S6" s="47"/>
      <c r="T6" s="47"/>
      <c r="U6" s="47"/>
      <c r="V6" s="47"/>
      <c r="W6" s="47"/>
      <c r="X6" s="47"/>
      <c r="Y6" s="47"/>
      <c r="Z6" s="47"/>
      <c r="AA6" s="47"/>
      <c r="AB6" s="47"/>
      <c r="AC6" s="47"/>
      <c r="AD6" s="47"/>
    </row>
    <row r="7" spans="2:30">
      <c r="O7" s="47"/>
      <c r="P7" s="47"/>
      <c r="Q7" s="47"/>
      <c r="R7" s="47"/>
      <c r="S7" s="47"/>
      <c r="T7" s="47"/>
      <c r="U7" s="47"/>
      <c r="V7" s="47"/>
      <c r="W7" s="47"/>
      <c r="X7" s="47"/>
      <c r="Y7" s="47"/>
      <c r="Z7" s="47"/>
      <c r="AA7" s="47"/>
      <c r="AB7" s="47"/>
      <c r="AC7" s="47"/>
      <c r="AD7" s="47"/>
    </row>
    <row r="8" spans="2:30">
      <c r="B8" s="72" t="s">
        <v>137</v>
      </c>
      <c r="C8" s="72" t="s">
        <v>8</v>
      </c>
      <c r="D8" s="72" t="s">
        <v>9</v>
      </c>
      <c r="E8" s="72" t="s">
        <v>10</v>
      </c>
      <c r="F8" s="72" t="s">
        <v>11</v>
      </c>
      <c r="O8" s="47"/>
      <c r="P8" s="47"/>
      <c r="Q8" s="47"/>
      <c r="R8" s="47" t="s">
        <v>168</v>
      </c>
      <c r="S8" s="47" t="s">
        <v>169</v>
      </c>
      <c r="T8" s="47" t="s">
        <v>170</v>
      </c>
      <c r="U8" s="47" t="s">
        <v>171</v>
      </c>
      <c r="V8" s="47" t="s">
        <v>172</v>
      </c>
      <c r="W8" s="47"/>
      <c r="X8" s="47"/>
      <c r="Y8" s="47"/>
      <c r="Z8" s="47"/>
      <c r="AA8" s="47"/>
      <c r="AB8" s="47"/>
      <c r="AC8" s="47"/>
      <c r="AD8" s="47"/>
    </row>
    <row r="9" spans="2:30">
      <c r="B9" s="69" t="s">
        <v>173</v>
      </c>
      <c r="C9" s="69">
        <v>3</v>
      </c>
      <c r="D9" s="69">
        <v>0</v>
      </c>
      <c r="E9" s="69">
        <v>4</v>
      </c>
      <c r="F9" s="69">
        <v>12</v>
      </c>
      <c r="O9" s="47"/>
      <c r="P9" s="47"/>
      <c r="Q9" s="47" t="s">
        <v>174</v>
      </c>
      <c r="R9" s="51">
        <v>2.9249999999999998</v>
      </c>
      <c r="S9" s="51">
        <v>2.8875000000000002</v>
      </c>
      <c r="T9" s="51">
        <v>4.4765629999999996</v>
      </c>
      <c r="U9" s="51">
        <v>3.8624999999999998</v>
      </c>
      <c r="V9" s="51">
        <v>3.5378910000000001</v>
      </c>
      <c r="W9" s="47"/>
      <c r="X9" s="47"/>
      <c r="Y9" s="47"/>
      <c r="Z9" s="47"/>
      <c r="AA9" s="47"/>
      <c r="AB9" s="47"/>
      <c r="AC9" s="47"/>
      <c r="AD9" s="47"/>
    </row>
    <row r="10" spans="2:30">
      <c r="B10" s="103" t="s">
        <v>175</v>
      </c>
      <c r="C10" s="103"/>
      <c r="D10" s="103"/>
      <c r="E10" s="103"/>
      <c r="F10" s="103"/>
      <c r="O10" s="47"/>
      <c r="P10" s="47"/>
      <c r="Q10" s="47" t="s">
        <v>176</v>
      </c>
      <c r="R10" s="51">
        <v>1.3374999999999999</v>
      </c>
      <c r="S10" s="51">
        <v>1.4375</v>
      </c>
      <c r="T10" s="51">
        <v>2.90625</v>
      </c>
      <c r="U10" s="51">
        <v>2.4249999999999998</v>
      </c>
      <c r="V10" s="51">
        <v>2.0265629999999999</v>
      </c>
      <c r="W10" s="47"/>
      <c r="X10" s="47"/>
      <c r="Y10" s="47"/>
      <c r="Z10" s="47"/>
      <c r="AA10" s="47"/>
      <c r="AB10" s="47"/>
      <c r="AC10" s="47"/>
      <c r="AD10" s="47"/>
    </row>
    <row r="11" spans="2:30">
      <c r="B11" s="48" t="s">
        <v>177</v>
      </c>
      <c r="C11" s="48">
        <v>1</v>
      </c>
      <c r="D11" s="48" t="s">
        <v>178</v>
      </c>
      <c r="E11" s="48">
        <v>1</v>
      </c>
      <c r="F11" s="48">
        <v>9</v>
      </c>
      <c r="O11" s="47"/>
      <c r="P11" s="47"/>
      <c r="Q11" s="47"/>
      <c r="R11" s="47"/>
      <c r="S11" s="47"/>
      <c r="T11" s="47"/>
      <c r="U11" s="47"/>
      <c r="V11" s="47"/>
      <c r="W11" s="47"/>
      <c r="X11" s="47"/>
      <c r="Y11" s="47"/>
      <c r="Z11" s="47"/>
      <c r="AA11" s="47"/>
      <c r="AB11" s="47"/>
      <c r="AC11" s="47"/>
      <c r="AD11" s="47"/>
    </row>
    <row r="12" spans="2:30">
      <c r="B12" s="48" t="s">
        <v>179</v>
      </c>
      <c r="C12" s="114">
        <f>1/3</f>
        <v>0.33333333333333331</v>
      </c>
      <c r="D12" s="48" t="s">
        <v>178</v>
      </c>
      <c r="E12" s="114">
        <f>E11/E9</f>
        <v>0.25</v>
      </c>
      <c r="F12" s="114">
        <f>F11/F9</f>
        <v>0.75</v>
      </c>
      <c r="O12" s="47"/>
      <c r="P12" s="47"/>
      <c r="Q12" s="47"/>
      <c r="R12" s="47" t="s">
        <v>180</v>
      </c>
      <c r="S12" s="47" t="s">
        <v>181</v>
      </c>
      <c r="T12" s="47" t="s">
        <v>182</v>
      </c>
      <c r="U12" s="47" t="s">
        <v>183</v>
      </c>
      <c r="V12" s="47" t="s">
        <v>184</v>
      </c>
      <c r="W12" s="47" t="s">
        <v>185</v>
      </c>
      <c r="X12" s="47" t="s">
        <v>186</v>
      </c>
      <c r="Y12" s="47" t="s">
        <v>187</v>
      </c>
      <c r="Z12" s="47" t="s">
        <v>188</v>
      </c>
      <c r="AA12" s="47" t="s">
        <v>189</v>
      </c>
      <c r="AB12" s="47"/>
      <c r="AC12" s="47"/>
      <c r="AD12" s="47"/>
    </row>
    <row r="13" spans="2:30">
      <c r="B13" s="48" t="s">
        <v>190</v>
      </c>
      <c r="C13" s="48">
        <v>0</v>
      </c>
      <c r="D13" s="48" t="s">
        <v>178</v>
      </c>
      <c r="E13" s="48">
        <v>3</v>
      </c>
      <c r="F13" s="48">
        <v>11</v>
      </c>
      <c r="O13" s="47"/>
      <c r="P13" s="47"/>
      <c r="Q13" s="47" t="s">
        <v>174</v>
      </c>
      <c r="R13" s="50">
        <v>3</v>
      </c>
      <c r="S13" s="50">
        <v>3.1875</v>
      </c>
      <c r="T13" s="50">
        <v>3.4375</v>
      </c>
      <c r="U13" s="50">
        <v>3.375</v>
      </c>
      <c r="V13" s="50">
        <v>3.25</v>
      </c>
      <c r="W13" s="50">
        <v>2.1875</v>
      </c>
      <c r="X13" s="50">
        <v>2.75</v>
      </c>
      <c r="Y13" s="50">
        <v>2.3125</v>
      </c>
      <c r="Z13" s="50">
        <v>3.625</v>
      </c>
      <c r="AA13" s="50">
        <v>2.1875</v>
      </c>
      <c r="AB13" s="47"/>
      <c r="AC13" s="47"/>
      <c r="AD13" s="47"/>
    </row>
    <row r="14" spans="2:30">
      <c r="B14" s="48" t="s">
        <v>191</v>
      </c>
      <c r="C14" s="48" t="s">
        <v>178</v>
      </c>
      <c r="D14" s="48" t="s">
        <v>178</v>
      </c>
      <c r="E14" s="48">
        <v>0</v>
      </c>
      <c r="F14" s="48">
        <v>6</v>
      </c>
      <c r="O14" s="47"/>
      <c r="P14" s="47"/>
      <c r="Q14" s="47" t="s">
        <v>176</v>
      </c>
      <c r="R14" s="50">
        <v>4</v>
      </c>
      <c r="S14" s="50">
        <v>4.375</v>
      </c>
      <c r="T14" s="50">
        <v>4.5625</v>
      </c>
      <c r="U14" s="50">
        <v>4.375</v>
      </c>
      <c r="V14" s="50">
        <v>4.375</v>
      </c>
      <c r="W14" s="50">
        <v>3.125</v>
      </c>
      <c r="X14" s="50">
        <v>3.375</v>
      </c>
      <c r="Y14" s="50">
        <v>3.5</v>
      </c>
      <c r="Z14" s="50">
        <v>3.625</v>
      </c>
      <c r="AA14" s="50">
        <v>3.75</v>
      </c>
      <c r="AB14" s="47"/>
      <c r="AC14" s="47"/>
      <c r="AD14" s="47"/>
    </row>
    <row r="15" spans="2:30">
      <c r="B15" s="48" t="s">
        <v>192</v>
      </c>
      <c r="C15" s="48" t="s">
        <v>178</v>
      </c>
      <c r="D15" s="48" t="s">
        <v>178</v>
      </c>
      <c r="E15" s="114">
        <f>E14/E13</f>
        <v>0</v>
      </c>
      <c r="F15" s="114">
        <f>F14/F13</f>
        <v>0.54545454545454541</v>
      </c>
      <c r="O15" s="47"/>
      <c r="P15" s="47"/>
      <c r="Q15" s="47"/>
      <c r="R15" s="47"/>
      <c r="S15" s="47"/>
      <c r="T15" s="47"/>
      <c r="U15" s="47"/>
      <c r="V15" s="47"/>
      <c r="W15" s="47"/>
      <c r="X15" s="47"/>
      <c r="Y15" s="47"/>
      <c r="Z15" s="47"/>
      <c r="AA15" s="47"/>
      <c r="AB15" s="47"/>
      <c r="AC15" s="47"/>
      <c r="AD15" s="47"/>
    </row>
  </sheetData>
  <mergeCells count="2">
    <mergeCell ref="B2:B3"/>
    <mergeCell ref="B5:B6"/>
  </mergeCells>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5"/>
  <sheetViews>
    <sheetView showGridLines="0" topLeftCell="B1" zoomScale="85" zoomScaleNormal="85" workbookViewId="0">
      <selection activeCell="L6" sqref="L6:N6"/>
    </sheetView>
  </sheetViews>
  <sheetFormatPr defaultColWidth="2.140625" defaultRowHeight="15"/>
  <cols>
    <col min="1" max="1" width="1.28515625" customWidth="1"/>
    <col min="2" max="2" width="35.5703125" customWidth="1"/>
    <col min="3" max="13" width="8.7109375" customWidth="1"/>
    <col min="14" max="15" width="8.5703125" customWidth="1"/>
  </cols>
  <sheetData>
    <row r="1" spans="2:15" s="7" customFormat="1" ht="15.75" thickBot="1">
      <c r="C1" s="12"/>
    </row>
    <row r="2" spans="2:15">
      <c r="B2" s="127" t="s">
        <v>2</v>
      </c>
      <c r="C2" s="128"/>
      <c r="K2" s="2"/>
      <c r="L2" s="2"/>
      <c r="M2" s="2"/>
      <c r="N2" s="2"/>
    </row>
    <row r="3" spans="2:15" ht="15.75" thickBot="1">
      <c r="B3" s="129"/>
      <c r="C3" s="130"/>
      <c r="K3" s="7"/>
      <c r="L3" s="7"/>
      <c r="M3" s="7"/>
      <c r="N3" s="7"/>
    </row>
    <row r="4" spans="2:15">
      <c r="O4" s="6"/>
    </row>
    <row r="5" spans="2:15">
      <c r="B5" s="59" t="s">
        <v>3</v>
      </c>
      <c r="C5" s="91">
        <v>44470</v>
      </c>
      <c r="D5" s="91">
        <v>44501</v>
      </c>
      <c r="E5" s="91">
        <v>44531</v>
      </c>
      <c r="F5" s="91">
        <v>44562</v>
      </c>
      <c r="G5" s="91">
        <v>44593</v>
      </c>
      <c r="H5" s="91">
        <v>44621</v>
      </c>
      <c r="I5" s="91">
        <v>44652</v>
      </c>
      <c r="J5" s="91">
        <v>44682</v>
      </c>
      <c r="K5" s="91">
        <v>44713</v>
      </c>
      <c r="L5" s="91">
        <v>44743</v>
      </c>
      <c r="M5" s="91">
        <v>44774</v>
      </c>
      <c r="N5" s="91">
        <v>44805</v>
      </c>
    </row>
    <row r="6" spans="2:15">
      <c r="B6" s="96" t="s">
        <v>4</v>
      </c>
      <c r="C6" s="10">
        <v>1273</v>
      </c>
      <c r="D6" s="10">
        <v>1463</v>
      </c>
      <c r="E6" s="10">
        <v>1129</v>
      </c>
      <c r="F6" s="10">
        <v>1300</v>
      </c>
      <c r="G6" s="10">
        <v>1286</v>
      </c>
      <c r="H6" s="10">
        <v>1427</v>
      </c>
      <c r="I6" s="10">
        <v>1138</v>
      </c>
      <c r="J6" s="10">
        <v>1245</v>
      </c>
      <c r="K6" s="10">
        <v>1154</v>
      </c>
      <c r="L6" s="10">
        <v>1034</v>
      </c>
      <c r="M6" s="10">
        <v>1154</v>
      </c>
      <c r="N6" s="10">
        <v>1197</v>
      </c>
    </row>
    <row r="7" spans="2:15">
      <c r="B7" s="96" t="s">
        <v>5</v>
      </c>
      <c r="C7" s="10">
        <v>1051</v>
      </c>
      <c r="D7" s="10">
        <v>1222</v>
      </c>
      <c r="E7" s="10">
        <v>920</v>
      </c>
      <c r="F7" s="10">
        <v>1106</v>
      </c>
      <c r="G7" s="10">
        <v>1099</v>
      </c>
      <c r="H7" s="10">
        <v>1181</v>
      </c>
      <c r="I7" s="10">
        <v>971</v>
      </c>
      <c r="J7" s="10">
        <v>1028</v>
      </c>
      <c r="K7" s="10">
        <v>970</v>
      </c>
      <c r="L7" s="10">
        <v>840</v>
      </c>
      <c r="M7" s="10">
        <v>919</v>
      </c>
      <c r="N7" s="10">
        <v>993</v>
      </c>
    </row>
    <row r="8" spans="2:15">
      <c r="B8" s="96" t="s">
        <v>6</v>
      </c>
      <c r="C8" s="104">
        <f>C7/C6</f>
        <v>0.82560879811468968</v>
      </c>
      <c r="D8" s="104">
        <f t="shared" ref="D8:N8" si="0">D7/D6</f>
        <v>0.83526999316473005</v>
      </c>
      <c r="E8" s="104">
        <f t="shared" si="0"/>
        <v>0.81488042515500447</v>
      </c>
      <c r="F8" s="104">
        <f t="shared" si="0"/>
        <v>0.85076923076923072</v>
      </c>
      <c r="G8" s="104">
        <f t="shared" si="0"/>
        <v>0.85458786936236397</v>
      </c>
      <c r="H8" s="104">
        <f t="shared" si="0"/>
        <v>0.82761037140854943</v>
      </c>
      <c r="I8" s="104">
        <f t="shared" si="0"/>
        <v>0.85325131810193322</v>
      </c>
      <c r="J8" s="104">
        <f t="shared" si="0"/>
        <v>0.82570281124497991</v>
      </c>
      <c r="K8" s="104">
        <f t="shared" si="0"/>
        <v>0.84055459272097055</v>
      </c>
      <c r="L8" s="104">
        <f t="shared" si="0"/>
        <v>0.81237911025145071</v>
      </c>
      <c r="M8" s="104">
        <f t="shared" si="0"/>
        <v>0.7963604852686309</v>
      </c>
      <c r="N8" s="104">
        <f t="shared" si="0"/>
        <v>0.82957393483709274</v>
      </c>
    </row>
    <row r="9" spans="2:15">
      <c r="B9" s="7"/>
      <c r="D9" s="7"/>
      <c r="E9" s="7"/>
      <c r="F9" s="7"/>
      <c r="L9" s="6"/>
    </row>
    <row r="10" spans="2:15">
      <c r="B10" s="7"/>
      <c r="C10" s="7"/>
      <c r="D10" s="7"/>
      <c r="E10" s="7"/>
      <c r="F10" s="7"/>
      <c r="L10" s="6"/>
    </row>
    <row r="11" spans="2:15">
      <c r="B11" s="91" t="s">
        <v>7</v>
      </c>
      <c r="C11" s="91" t="s">
        <v>8</v>
      </c>
      <c r="D11" s="91" t="s">
        <v>9</v>
      </c>
      <c r="E11" s="91" t="s">
        <v>10</v>
      </c>
      <c r="F11" s="91" t="s">
        <v>11</v>
      </c>
    </row>
    <row r="12" spans="2:15">
      <c r="B12" s="98" t="s">
        <v>12</v>
      </c>
      <c r="C12" s="10">
        <v>3865</v>
      </c>
      <c r="D12" s="10">
        <v>4013</v>
      </c>
      <c r="E12" s="10">
        <v>3537</v>
      </c>
      <c r="F12" s="10">
        <v>3385</v>
      </c>
    </row>
    <row r="13" spans="2:15">
      <c r="B13" s="99" t="s">
        <v>13</v>
      </c>
      <c r="C13" s="99"/>
      <c r="D13" s="99"/>
      <c r="E13" s="63"/>
      <c r="F13" s="63"/>
    </row>
    <row r="14" spans="2:15">
      <c r="B14" s="96" t="s">
        <v>14</v>
      </c>
      <c r="C14" s="10">
        <v>456</v>
      </c>
      <c r="D14" s="10">
        <v>474</v>
      </c>
      <c r="E14" s="10">
        <v>418</v>
      </c>
      <c r="F14" s="10">
        <v>479</v>
      </c>
    </row>
    <row r="15" spans="2:15">
      <c r="B15" s="96" t="s">
        <v>15</v>
      </c>
      <c r="C15" s="104">
        <f>C14/C12</f>
        <v>0.11798188874514877</v>
      </c>
      <c r="D15" s="104">
        <f>D14/D12</f>
        <v>0.11811612260154498</v>
      </c>
      <c r="E15" s="104">
        <f>E14/E12</f>
        <v>0.11817924795024032</v>
      </c>
      <c r="F15" s="104">
        <f>F14/F12</f>
        <v>0.14150664697193502</v>
      </c>
    </row>
    <row r="16" spans="2:15">
      <c r="B16" s="96" t="s">
        <v>5</v>
      </c>
      <c r="C16" s="10">
        <v>3193</v>
      </c>
      <c r="D16" s="10">
        <v>3386</v>
      </c>
      <c r="E16" s="10">
        <v>2969</v>
      </c>
      <c r="F16" s="10">
        <v>2752</v>
      </c>
    </row>
    <row r="17" spans="2:9">
      <c r="B17" s="96" t="s">
        <v>6</v>
      </c>
      <c r="C17" s="104">
        <f>C16/C12</f>
        <v>0.82613195342820178</v>
      </c>
      <c r="D17" s="104">
        <f>D16/D12</f>
        <v>0.8437577871916272</v>
      </c>
      <c r="E17" s="104">
        <f>E16/E12</f>
        <v>0.83941193101498446</v>
      </c>
      <c r="F17" s="104">
        <f>F16/F12</f>
        <v>0.81299852289512553</v>
      </c>
    </row>
    <row r="18" spans="2:9" ht="30">
      <c r="B18" s="96" t="s">
        <v>16</v>
      </c>
      <c r="C18" s="10">
        <v>58</v>
      </c>
      <c r="D18" s="10">
        <v>62</v>
      </c>
      <c r="E18" s="10">
        <v>76</v>
      </c>
      <c r="F18" s="10">
        <v>75</v>
      </c>
    </row>
    <row r="19" spans="2:9" ht="30">
      <c r="B19" s="96" t="s">
        <v>17</v>
      </c>
      <c r="C19" s="104">
        <f>C18/C12</f>
        <v>1.500646830530401E-2</v>
      </c>
      <c r="D19" s="104">
        <f>D18/D12</f>
        <v>1.544978818838774E-2</v>
      </c>
      <c r="E19" s="104">
        <f>E18/E12</f>
        <v>2.1487135990952786E-2</v>
      </c>
      <c r="F19" s="104">
        <f>F18/F12</f>
        <v>2.2156573116691284E-2</v>
      </c>
    </row>
    <row r="20" spans="2:9">
      <c r="B20" s="96" t="s">
        <v>18</v>
      </c>
      <c r="C20" s="10">
        <v>158</v>
      </c>
      <c r="D20" s="10">
        <f>D12-D14-D16-D18</f>
        <v>91</v>
      </c>
      <c r="E20" s="10">
        <f>E12-E14-E16-E18</f>
        <v>74</v>
      </c>
      <c r="F20" s="10">
        <f>F12-F14-F16-F18</f>
        <v>79</v>
      </c>
    </row>
    <row r="21" spans="2:9">
      <c r="B21" s="96" t="s">
        <v>19</v>
      </c>
      <c r="C21" s="104">
        <f>C20/C12</f>
        <v>4.0879689521345408E-2</v>
      </c>
      <c r="D21" s="104">
        <f>D20/D12</f>
        <v>2.2676302018440071E-2</v>
      </c>
      <c r="E21" s="104">
        <f>E20/E12</f>
        <v>2.0921685043822448E-2</v>
      </c>
      <c r="F21" s="104">
        <f>F20/F12</f>
        <v>2.3338257016248153E-2</v>
      </c>
    </row>
    <row r="22" spans="2:9">
      <c r="B22" s="7"/>
      <c r="C22" s="7"/>
      <c r="D22" s="7"/>
      <c r="E22" s="7"/>
      <c r="F22" s="7"/>
      <c r="G22" s="7"/>
      <c r="H22" s="7"/>
      <c r="I22" s="7"/>
    </row>
    <row r="23" spans="2:9">
      <c r="B23" s="7"/>
      <c r="C23" s="7"/>
      <c r="D23" s="7"/>
      <c r="E23" s="7"/>
      <c r="F23" s="7"/>
      <c r="G23" s="7"/>
      <c r="H23" s="7"/>
      <c r="I23" s="7"/>
    </row>
    <row r="24" spans="2:9">
      <c r="B24" s="7"/>
      <c r="C24" s="7"/>
      <c r="D24" s="7"/>
      <c r="E24" s="7"/>
      <c r="F24" s="7"/>
      <c r="G24" s="7"/>
      <c r="H24" s="7"/>
      <c r="I24" s="7"/>
    </row>
    <row r="25" spans="2:9">
      <c r="B25" s="7"/>
      <c r="C25" s="7"/>
      <c r="D25" s="7"/>
      <c r="E25" s="7"/>
    </row>
    <row r="45" spans="1:16">
      <c r="A45" s="11"/>
      <c r="B45" s="11"/>
      <c r="C45" s="11"/>
      <c r="D45" s="11"/>
      <c r="E45" s="11"/>
      <c r="F45" s="11"/>
      <c r="G45" s="11"/>
      <c r="H45" s="11"/>
      <c r="I45" s="11"/>
      <c r="J45" s="11"/>
      <c r="K45" s="11"/>
      <c r="L45" s="11"/>
      <c r="M45" s="11"/>
      <c r="N45" s="11"/>
      <c r="O45" s="11"/>
    </row>
    <row r="46" spans="1:16">
      <c r="A46" s="11"/>
    </row>
    <row r="47" spans="1:16">
      <c r="A47" s="11"/>
      <c r="B47" s="11"/>
      <c r="C47" s="11"/>
      <c r="D47" s="11"/>
      <c r="E47" s="11"/>
      <c r="F47" s="11"/>
      <c r="G47" s="11"/>
      <c r="H47" s="11"/>
      <c r="I47" s="11"/>
      <c r="J47" s="11"/>
      <c r="K47" s="11"/>
      <c r="L47" s="11"/>
      <c r="M47" s="11"/>
      <c r="N47" s="11"/>
      <c r="O47" s="11"/>
      <c r="P47" s="11"/>
    </row>
    <row r="48" spans="1:16">
      <c r="A48" s="11"/>
      <c r="B48" s="11"/>
      <c r="C48" s="11"/>
      <c r="D48" s="11"/>
      <c r="E48" s="11"/>
      <c r="F48" s="11"/>
      <c r="G48" s="11"/>
      <c r="H48" s="11"/>
      <c r="I48" s="11"/>
      <c r="J48" s="11"/>
      <c r="K48" s="11"/>
      <c r="L48" s="11"/>
      <c r="M48" s="11"/>
      <c r="N48" s="11"/>
      <c r="O48" s="11"/>
      <c r="P48" s="11"/>
    </row>
    <row r="49" spans="1:16">
      <c r="A49" s="11"/>
      <c r="B49" s="40"/>
      <c r="C49" s="40"/>
      <c r="D49" s="40"/>
      <c r="E49" s="40"/>
      <c r="F49" s="40"/>
      <c r="G49" s="40"/>
      <c r="H49" s="40"/>
      <c r="I49" s="40"/>
      <c r="J49" s="40"/>
      <c r="K49" s="40"/>
      <c r="L49" s="40"/>
      <c r="M49" s="40"/>
      <c r="N49" s="40"/>
      <c r="O49" s="11"/>
      <c r="P49" s="11"/>
    </row>
    <row r="50" spans="1:16">
      <c r="A50" s="11"/>
      <c r="B50" s="40"/>
      <c r="C50" s="40"/>
      <c r="D50" s="40"/>
      <c r="E50" s="40"/>
      <c r="F50" s="40"/>
      <c r="G50" s="40"/>
      <c r="H50" s="40"/>
      <c r="I50" s="40"/>
      <c r="J50" s="40"/>
      <c r="K50" s="40"/>
      <c r="L50" s="40"/>
      <c r="M50" s="40"/>
      <c r="N50" s="40"/>
      <c r="O50" s="11"/>
      <c r="P50" s="11"/>
    </row>
    <row r="51" spans="1:16">
      <c r="A51" s="11"/>
      <c r="B51" s="40"/>
      <c r="C51" s="40"/>
      <c r="D51" s="40"/>
      <c r="E51" s="40"/>
      <c r="F51" s="40"/>
      <c r="G51" s="40"/>
      <c r="H51" s="40"/>
      <c r="I51" s="40"/>
      <c r="J51" s="40"/>
      <c r="K51" s="40"/>
      <c r="L51" s="40"/>
      <c r="M51" s="40"/>
      <c r="N51" s="40"/>
      <c r="O51" s="11"/>
      <c r="P51" s="11"/>
    </row>
    <row r="52" spans="1:16">
      <c r="A52" s="11"/>
      <c r="B52" s="60"/>
      <c r="C52" s="60"/>
      <c r="D52" s="60"/>
      <c r="E52" s="60"/>
      <c r="F52" s="60"/>
      <c r="G52" s="60"/>
      <c r="H52" s="60"/>
      <c r="I52" s="60"/>
      <c r="J52" s="60"/>
      <c r="K52" s="60"/>
      <c r="L52" s="60"/>
      <c r="M52" s="60"/>
      <c r="N52" s="60"/>
      <c r="O52" s="60"/>
      <c r="P52" s="60"/>
    </row>
    <row r="53" spans="1:16">
      <c r="A53" s="11"/>
      <c r="B53" s="60"/>
      <c r="C53" s="60"/>
      <c r="D53" s="60"/>
      <c r="E53" s="60"/>
      <c r="F53" s="60"/>
      <c r="G53" s="60"/>
      <c r="H53" s="60"/>
      <c r="I53" s="60"/>
      <c r="J53" s="60"/>
      <c r="K53" s="60"/>
      <c r="L53" s="60"/>
      <c r="M53" s="60"/>
      <c r="N53" s="60"/>
      <c r="O53" s="60"/>
      <c r="P53" s="60"/>
    </row>
    <row r="54" spans="1:16">
      <c r="A54" s="11"/>
      <c r="B54" s="60"/>
      <c r="C54" s="61" t="s">
        <v>20</v>
      </c>
      <c r="D54" s="61" t="s">
        <v>21</v>
      </c>
      <c r="E54" s="61" t="s">
        <v>22</v>
      </c>
      <c r="F54" s="61"/>
      <c r="G54" s="61"/>
      <c r="H54" s="61"/>
      <c r="I54" s="61"/>
      <c r="J54" s="61"/>
      <c r="K54" s="60"/>
      <c r="L54" s="60"/>
      <c r="M54" s="60"/>
      <c r="N54" s="60"/>
      <c r="O54" s="60"/>
      <c r="P54" s="60"/>
    </row>
    <row r="55" spans="1:16">
      <c r="A55" s="11"/>
      <c r="B55" s="60" t="s">
        <v>23</v>
      </c>
      <c r="C55" s="62">
        <v>753</v>
      </c>
      <c r="D55" s="62">
        <v>885</v>
      </c>
      <c r="E55" s="62">
        <v>785</v>
      </c>
      <c r="F55" s="61"/>
      <c r="G55" s="61"/>
      <c r="H55" s="61"/>
      <c r="I55" s="61"/>
      <c r="J55" s="61"/>
      <c r="K55" s="60"/>
      <c r="L55" s="60"/>
      <c r="M55" s="60"/>
      <c r="N55" s="60"/>
      <c r="O55" s="60"/>
      <c r="P55" s="60"/>
    </row>
    <row r="56" spans="1:16">
      <c r="A56" s="11"/>
      <c r="B56" s="60" t="s">
        <v>24</v>
      </c>
      <c r="C56" s="60" t="e">
        <f>#REF!</f>
        <v>#REF!</v>
      </c>
      <c r="D56" s="60" t="e">
        <f>#REF!</f>
        <v>#REF!</v>
      </c>
      <c r="E56" s="60" t="e">
        <f>#REF!</f>
        <v>#REF!</v>
      </c>
      <c r="F56" s="60"/>
      <c r="G56" s="60"/>
      <c r="H56" s="60"/>
      <c r="I56" s="60"/>
      <c r="J56" s="60"/>
      <c r="K56" s="60"/>
      <c r="L56" s="60"/>
      <c r="M56" s="60"/>
      <c r="N56" s="60"/>
      <c r="O56" s="60"/>
      <c r="P56" s="60"/>
    </row>
    <row r="57" spans="1:16">
      <c r="A57" s="11"/>
      <c r="B57" s="40"/>
      <c r="C57" s="40"/>
      <c r="D57" s="40"/>
      <c r="E57" s="40"/>
      <c r="F57" s="40"/>
      <c r="G57" s="40"/>
      <c r="H57" s="40"/>
      <c r="I57" s="40"/>
      <c r="J57" s="40"/>
      <c r="K57" s="40"/>
      <c r="L57" s="40"/>
      <c r="M57" s="40"/>
      <c r="N57" s="40"/>
      <c r="O57" s="11"/>
      <c r="P57" s="11"/>
    </row>
    <row r="58" spans="1:16">
      <c r="A58" s="11"/>
      <c r="B58" s="40"/>
      <c r="C58" s="40"/>
      <c r="D58" s="40"/>
      <c r="E58" s="40"/>
      <c r="F58" s="40"/>
      <c r="G58" s="40"/>
      <c r="H58" s="40"/>
      <c r="I58" s="40"/>
      <c r="J58" s="40"/>
      <c r="K58" s="40"/>
      <c r="L58" s="40"/>
      <c r="M58" s="40"/>
      <c r="N58" s="40"/>
      <c r="O58" s="11"/>
      <c r="P58" s="11"/>
    </row>
    <row r="59" spans="1:16">
      <c r="A59" s="11"/>
      <c r="B59" s="40"/>
      <c r="C59" s="40"/>
      <c r="D59" s="40"/>
      <c r="E59" s="40"/>
      <c r="F59" s="40"/>
      <c r="G59" s="40"/>
      <c r="H59" s="40"/>
      <c r="I59" s="40"/>
      <c r="J59" s="40"/>
      <c r="K59" s="40"/>
      <c r="L59" s="40"/>
      <c r="M59" s="40"/>
      <c r="N59" s="40"/>
      <c r="P59" s="11"/>
    </row>
    <row r="60" spans="1:16">
      <c r="A60" s="11"/>
      <c r="B60" s="40"/>
      <c r="C60" s="40"/>
      <c r="D60" s="40"/>
      <c r="E60" s="40"/>
      <c r="F60" s="40"/>
      <c r="G60" s="40"/>
      <c r="H60" s="40"/>
      <c r="I60" s="40"/>
      <c r="J60" s="40"/>
      <c r="K60" s="40"/>
      <c r="L60" s="40"/>
      <c r="M60" s="40"/>
      <c r="N60" s="40"/>
      <c r="P60" s="11"/>
    </row>
    <row r="61" spans="1:16">
      <c r="A61" s="11"/>
      <c r="B61" s="40"/>
      <c r="C61" s="40"/>
      <c r="D61" s="40"/>
      <c r="E61" s="40"/>
      <c r="F61" s="40"/>
      <c r="G61" s="40"/>
      <c r="H61" s="40"/>
      <c r="I61" s="40"/>
      <c r="J61" s="40"/>
      <c r="K61" s="40"/>
      <c r="L61" s="40"/>
      <c r="M61" s="40"/>
      <c r="N61" s="40"/>
    </row>
    <row r="62" spans="1:16">
      <c r="B62" s="40"/>
      <c r="C62" s="40"/>
      <c r="D62" s="40"/>
      <c r="E62" s="40"/>
      <c r="F62" s="40"/>
      <c r="G62" s="40"/>
      <c r="H62" s="40"/>
      <c r="I62" s="40"/>
      <c r="J62" s="40"/>
      <c r="K62" s="40"/>
      <c r="L62" s="40"/>
      <c r="M62" s="40"/>
      <c r="N62" s="40"/>
    </row>
    <row r="63" spans="1:16">
      <c r="B63" s="40"/>
      <c r="C63" s="40"/>
      <c r="D63" s="40"/>
      <c r="E63" s="40"/>
      <c r="F63" s="40"/>
      <c r="G63" s="40"/>
      <c r="H63" s="40"/>
      <c r="I63" s="40"/>
      <c r="J63" s="40"/>
      <c r="K63" s="40"/>
      <c r="L63" s="40"/>
      <c r="M63" s="40"/>
      <c r="N63" s="40"/>
    </row>
    <row r="64" spans="1:16">
      <c r="B64" s="40"/>
      <c r="C64" s="40"/>
      <c r="D64" s="40"/>
      <c r="E64" s="40"/>
      <c r="F64" s="40"/>
      <c r="G64" s="40"/>
      <c r="H64" s="40"/>
      <c r="I64" s="40"/>
      <c r="J64" s="40"/>
      <c r="K64" s="40"/>
      <c r="L64" s="40"/>
      <c r="M64" s="40"/>
      <c r="N64" s="40"/>
    </row>
    <row r="65" spans="2:14">
      <c r="B65" s="40"/>
      <c r="C65" s="40"/>
      <c r="D65" s="40"/>
      <c r="E65" s="40"/>
      <c r="F65" s="40"/>
      <c r="G65" s="40"/>
      <c r="H65" s="40"/>
      <c r="I65" s="40"/>
      <c r="J65" s="40"/>
      <c r="K65" s="40"/>
      <c r="L65" s="40"/>
      <c r="M65" s="40"/>
      <c r="N65" s="40"/>
    </row>
  </sheetData>
  <mergeCells count="1">
    <mergeCell ref="B2:C3"/>
  </mergeCells>
  <pageMargins left="0.70866141732283472" right="0.70866141732283472" top="0.74803149606299213" bottom="0.74803149606299213"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41"/>
  <sheetViews>
    <sheetView showGridLines="0" topLeftCell="A4" zoomScale="70" zoomScaleNormal="70" workbookViewId="0">
      <selection activeCell="G43" sqref="G43"/>
    </sheetView>
  </sheetViews>
  <sheetFormatPr defaultRowHeight="15"/>
  <cols>
    <col min="1" max="1" width="6.28515625" customWidth="1"/>
    <col min="2" max="2" width="39.42578125" customWidth="1"/>
    <col min="3" max="8" width="8.7109375" customWidth="1"/>
    <col min="9" max="9" width="12.140625" customWidth="1"/>
    <col min="10" max="11" width="9.28515625" customWidth="1"/>
    <col min="12" max="12" width="10.28515625" customWidth="1"/>
    <col min="14" max="14" width="17.140625" customWidth="1"/>
  </cols>
  <sheetData>
    <row r="1" spans="2:8" s="7" customFormat="1" ht="15.75" thickBot="1">
      <c r="C1" s="12"/>
    </row>
    <row r="2" spans="2:8" ht="10.5" customHeight="1">
      <c r="B2" s="131" t="s">
        <v>25</v>
      </c>
      <c r="C2" s="1"/>
      <c r="D2" s="12"/>
    </row>
    <row r="3" spans="2:8" ht="28.5" customHeight="1">
      <c r="B3" s="132"/>
      <c r="C3" s="1"/>
      <c r="D3" s="93"/>
      <c r="E3" s="35"/>
      <c r="G3" s="35"/>
    </row>
    <row r="4" spans="2:8" ht="15.75" customHeight="1">
      <c r="E4" s="35"/>
      <c r="G4" s="35"/>
    </row>
    <row r="6" spans="2:8">
      <c r="B6" s="91" t="s">
        <v>7</v>
      </c>
      <c r="C6" s="91" t="s">
        <v>9</v>
      </c>
      <c r="D6" s="91" t="s">
        <v>26</v>
      </c>
      <c r="E6" s="91" t="s">
        <v>10</v>
      </c>
      <c r="F6" s="91" t="s">
        <v>26</v>
      </c>
      <c r="G6" s="91" t="s">
        <v>11</v>
      </c>
      <c r="H6" s="91" t="s">
        <v>26</v>
      </c>
    </row>
    <row r="7" spans="2:8">
      <c r="B7" s="63" t="s">
        <v>27</v>
      </c>
      <c r="C7" s="63"/>
      <c r="D7" s="63"/>
      <c r="E7" s="63"/>
      <c r="F7" s="63"/>
      <c r="G7" s="63"/>
      <c r="H7" s="63"/>
    </row>
    <row r="8" spans="2:8">
      <c r="B8" s="10" t="s">
        <v>28</v>
      </c>
      <c r="C8" s="10">
        <v>2703</v>
      </c>
      <c r="D8" s="104">
        <f>C8/C11</f>
        <v>0.67356092698729131</v>
      </c>
      <c r="E8" s="10">
        <v>2370</v>
      </c>
      <c r="F8" s="104">
        <f>E8/$E$11</f>
        <v>0.64507348938486664</v>
      </c>
      <c r="G8" s="10">
        <v>2237</v>
      </c>
      <c r="H8" s="104">
        <f>G8/$G$11</f>
        <v>0.66105200945626474</v>
      </c>
    </row>
    <row r="9" spans="2:8" ht="17.25" customHeight="1">
      <c r="B9" s="10" t="s">
        <v>29</v>
      </c>
      <c r="C9" s="10">
        <v>30</v>
      </c>
      <c r="D9" s="104">
        <f>C9/C11</f>
        <v>7.4757039621231001E-3</v>
      </c>
      <c r="E9" s="10">
        <v>24</v>
      </c>
      <c r="F9" s="104">
        <f t="shared" ref="F9:H10" si="0">E9/$E$11</f>
        <v>6.5323897659226998E-3</v>
      </c>
      <c r="G9" s="10">
        <v>17</v>
      </c>
      <c r="H9" s="104">
        <f t="shared" ref="H9:H10" si="1">G9/$G$11</f>
        <v>5.0236406619385346E-3</v>
      </c>
    </row>
    <row r="10" spans="2:8">
      <c r="B10" s="10" t="s">
        <v>30</v>
      </c>
      <c r="C10" s="10">
        <v>1280</v>
      </c>
      <c r="D10" s="104">
        <f>C10/C11</f>
        <v>0.31896336905058559</v>
      </c>
      <c r="E10" s="10">
        <v>1280</v>
      </c>
      <c r="F10" s="104">
        <f t="shared" si="0"/>
        <v>0.34839412084921068</v>
      </c>
      <c r="G10" s="10">
        <v>1127</v>
      </c>
      <c r="H10" s="104">
        <f t="shared" si="1"/>
        <v>0.33303782505910168</v>
      </c>
    </row>
    <row r="11" spans="2:8">
      <c r="B11" s="10" t="s">
        <v>31</v>
      </c>
      <c r="C11" s="10">
        <v>4013</v>
      </c>
      <c r="D11" s="10"/>
      <c r="E11" s="10">
        <f>SUM(E8:E10)</f>
        <v>3674</v>
      </c>
      <c r="F11" s="10"/>
      <c r="G11" s="10">
        <v>3384</v>
      </c>
      <c r="H11" s="10"/>
    </row>
    <row r="12" spans="2:8">
      <c r="B12" s="63" t="s">
        <v>32</v>
      </c>
      <c r="C12" s="63"/>
      <c r="D12" s="63"/>
      <c r="E12" s="63"/>
      <c r="F12" s="63"/>
      <c r="G12" s="63"/>
      <c r="H12" s="63"/>
    </row>
    <row r="13" spans="2:8">
      <c r="B13" s="10" t="s">
        <v>33</v>
      </c>
      <c r="C13" s="10">
        <v>130</v>
      </c>
      <c r="D13" s="104">
        <f>C13/3612</f>
        <v>3.5991140642303431E-2</v>
      </c>
      <c r="E13" s="10">
        <v>110</v>
      </c>
      <c r="F13" s="104">
        <f>E13/$E$31</f>
        <v>3.3711308611707021E-2</v>
      </c>
      <c r="G13" s="10">
        <v>99</v>
      </c>
      <c r="H13" s="104">
        <f>G13/$G$31</f>
        <v>3.1279620853080566E-2</v>
      </c>
    </row>
    <row r="14" spans="2:8">
      <c r="B14" s="10" t="s">
        <v>34</v>
      </c>
      <c r="C14" s="10">
        <v>101</v>
      </c>
      <c r="D14" s="104">
        <f t="shared" ref="D14:D30" si="2">C14/3612</f>
        <v>2.7962347729789592E-2</v>
      </c>
      <c r="E14" s="10">
        <v>88</v>
      </c>
      <c r="F14" s="104">
        <f t="shared" ref="F14:H31" si="3">E14/$E$31</f>
        <v>2.6969046889365616E-2</v>
      </c>
      <c r="G14" s="10">
        <v>93</v>
      </c>
      <c r="H14" s="104">
        <f t="shared" ref="H14:H30" si="4">G14/$G$31</f>
        <v>2.9383886255924172E-2</v>
      </c>
    </row>
    <row r="15" spans="2:8">
      <c r="B15" s="10" t="s">
        <v>35</v>
      </c>
      <c r="C15" s="10">
        <v>23</v>
      </c>
      <c r="D15" s="104">
        <f t="shared" si="2"/>
        <v>6.3676633444075302E-3</v>
      </c>
      <c r="E15" s="10">
        <v>25</v>
      </c>
      <c r="F15" s="104">
        <f t="shared" si="3"/>
        <v>7.6616610481152316E-3</v>
      </c>
      <c r="G15" s="10">
        <v>24</v>
      </c>
      <c r="H15" s="104">
        <f t="shared" si="4"/>
        <v>7.5829383886255926E-3</v>
      </c>
    </row>
    <row r="16" spans="2:8">
      <c r="B16" s="10" t="s">
        <v>36</v>
      </c>
      <c r="C16" s="10">
        <v>91</v>
      </c>
      <c r="D16" s="104">
        <f t="shared" si="2"/>
        <v>2.5193798449612403E-2</v>
      </c>
      <c r="E16" s="10">
        <v>94</v>
      </c>
      <c r="F16" s="104">
        <f t="shared" si="3"/>
        <v>2.8807845540913271E-2</v>
      </c>
      <c r="G16" s="10">
        <v>93</v>
      </c>
      <c r="H16" s="104">
        <f t="shared" si="4"/>
        <v>2.9383886255924172E-2</v>
      </c>
    </row>
    <row r="17" spans="2:8">
      <c r="B17" s="10" t="s">
        <v>37</v>
      </c>
      <c r="C17" s="10">
        <v>76</v>
      </c>
      <c r="D17" s="104">
        <f t="shared" si="2"/>
        <v>2.1040974529346623E-2</v>
      </c>
      <c r="E17" s="10">
        <v>67</v>
      </c>
      <c r="F17" s="104">
        <f t="shared" si="3"/>
        <v>2.0533251608948821E-2</v>
      </c>
      <c r="G17" s="10">
        <v>51</v>
      </c>
      <c r="H17" s="104">
        <f t="shared" si="4"/>
        <v>1.6113744075829384E-2</v>
      </c>
    </row>
    <row r="18" spans="2:8">
      <c r="B18" s="10" t="s">
        <v>38</v>
      </c>
      <c r="C18" s="10">
        <v>590</v>
      </c>
      <c r="D18" s="104">
        <f t="shared" si="2"/>
        <v>0.16334440753045404</v>
      </c>
      <c r="E18" s="10">
        <v>518</v>
      </c>
      <c r="F18" s="104">
        <f t="shared" si="3"/>
        <v>0.15874961691694758</v>
      </c>
      <c r="G18" s="10">
        <v>477</v>
      </c>
      <c r="H18" s="104">
        <f t="shared" si="4"/>
        <v>0.15071090047393365</v>
      </c>
    </row>
    <row r="19" spans="2:8">
      <c r="B19" s="10" t="s">
        <v>39</v>
      </c>
      <c r="C19" s="10">
        <v>944</v>
      </c>
      <c r="D19" s="104">
        <f t="shared" si="2"/>
        <v>0.26135105204872644</v>
      </c>
      <c r="E19" s="10">
        <v>889</v>
      </c>
      <c r="F19" s="104">
        <f t="shared" si="3"/>
        <v>0.27244866687097763</v>
      </c>
      <c r="G19" s="10">
        <v>936</v>
      </c>
      <c r="H19" s="104">
        <f t="shared" si="4"/>
        <v>0.2957345971563981</v>
      </c>
    </row>
    <row r="20" spans="2:8">
      <c r="B20" s="10" t="s">
        <v>40</v>
      </c>
      <c r="C20" s="10">
        <v>994</v>
      </c>
      <c r="D20" s="104">
        <f t="shared" si="2"/>
        <v>0.27519379844961239</v>
      </c>
      <c r="E20" s="10">
        <v>894</v>
      </c>
      <c r="F20" s="104">
        <f t="shared" si="3"/>
        <v>0.2739809990806007</v>
      </c>
      <c r="G20" s="10">
        <v>841</v>
      </c>
      <c r="H20" s="104">
        <f t="shared" si="4"/>
        <v>0.26571879936808845</v>
      </c>
    </row>
    <row r="21" spans="2:8">
      <c r="B21" s="10" t="s">
        <v>41</v>
      </c>
      <c r="C21" s="10">
        <v>97</v>
      </c>
      <c r="D21" s="104">
        <f t="shared" si="2"/>
        <v>2.6854928017718716E-2</v>
      </c>
      <c r="E21" s="10">
        <v>71</v>
      </c>
      <c r="F21" s="104">
        <f t="shared" si="3"/>
        <v>2.1759117376647256E-2</v>
      </c>
      <c r="G21" s="10">
        <v>85</v>
      </c>
      <c r="H21" s="104">
        <f t="shared" si="4"/>
        <v>2.6856240126382307E-2</v>
      </c>
    </row>
    <row r="22" spans="2:8">
      <c r="B22" s="10" t="s">
        <v>42</v>
      </c>
      <c r="C22" s="10">
        <v>65</v>
      </c>
      <c r="D22" s="104">
        <f t="shared" si="2"/>
        <v>1.7995570321151715E-2</v>
      </c>
      <c r="E22" s="10">
        <v>61</v>
      </c>
      <c r="F22" s="104">
        <f t="shared" si="3"/>
        <v>1.8694452957401166E-2</v>
      </c>
      <c r="G22" s="10">
        <v>49</v>
      </c>
      <c r="H22" s="104">
        <f t="shared" si="4"/>
        <v>1.5481832543443918E-2</v>
      </c>
    </row>
    <row r="23" spans="2:8">
      <c r="B23" s="10" t="s">
        <v>43</v>
      </c>
      <c r="C23" s="10">
        <v>131</v>
      </c>
      <c r="D23" s="104">
        <f t="shared" si="2"/>
        <v>3.6267995570321149E-2</v>
      </c>
      <c r="E23" s="10">
        <v>108</v>
      </c>
      <c r="F23" s="104">
        <f t="shared" si="3"/>
        <v>3.3098375727857801E-2</v>
      </c>
      <c r="G23" s="10">
        <v>115</v>
      </c>
      <c r="H23" s="104">
        <f t="shared" si="4"/>
        <v>3.6334913112164295E-2</v>
      </c>
    </row>
    <row r="24" spans="2:8">
      <c r="B24" s="10" t="s">
        <v>44</v>
      </c>
      <c r="C24" s="10">
        <v>77</v>
      </c>
      <c r="D24" s="104">
        <f t="shared" si="2"/>
        <v>2.1317829457364341E-2</v>
      </c>
      <c r="E24" s="10">
        <v>55</v>
      </c>
      <c r="F24" s="104">
        <f t="shared" si="3"/>
        <v>1.685565430585351E-2</v>
      </c>
      <c r="G24" s="10">
        <v>52</v>
      </c>
      <c r="H24" s="104">
        <f t="shared" si="4"/>
        <v>1.6429699842022118E-2</v>
      </c>
    </row>
    <row r="25" spans="2:8">
      <c r="B25" s="10" t="s">
        <v>45</v>
      </c>
      <c r="C25" s="10">
        <v>22</v>
      </c>
      <c r="D25" s="104">
        <f t="shared" si="2"/>
        <v>6.090808416389812E-3</v>
      </c>
      <c r="E25" s="10">
        <v>26</v>
      </c>
      <c r="F25" s="104">
        <f t="shared" si="3"/>
        <v>7.9681274900398405E-3</v>
      </c>
      <c r="G25" s="10">
        <v>30</v>
      </c>
      <c r="H25" s="104">
        <f t="shared" si="4"/>
        <v>9.4786729857819912E-3</v>
      </c>
    </row>
    <row r="26" spans="2:8">
      <c r="B26" s="10" t="s">
        <v>46</v>
      </c>
      <c r="C26" s="10">
        <v>67</v>
      </c>
      <c r="D26" s="104">
        <f t="shared" si="2"/>
        <v>1.8549280177187155E-2</v>
      </c>
      <c r="E26" s="10">
        <v>82</v>
      </c>
      <c r="F26" s="104">
        <f t="shared" si="3"/>
        <v>2.5130248237817961E-2</v>
      </c>
      <c r="G26" s="10">
        <v>60</v>
      </c>
      <c r="H26" s="104">
        <f t="shared" si="4"/>
        <v>1.8957345971563982E-2</v>
      </c>
    </row>
    <row r="27" spans="2:8">
      <c r="B27" s="10" t="s">
        <v>47</v>
      </c>
      <c r="C27" s="10">
        <v>48</v>
      </c>
      <c r="D27" s="104">
        <f t="shared" si="2"/>
        <v>1.3289036544850499E-2</v>
      </c>
      <c r="E27" s="10">
        <v>55</v>
      </c>
      <c r="F27" s="104">
        <f t="shared" si="3"/>
        <v>1.685565430585351E-2</v>
      </c>
      <c r="G27" s="10">
        <v>49</v>
      </c>
      <c r="H27" s="104">
        <f t="shared" si="4"/>
        <v>1.5481832543443918E-2</v>
      </c>
    </row>
    <row r="28" spans="2:8">
      <c r="B28" s="10" t="s">
        <v>48</v>
      </c>
      <c r="C28" s="10">
        <v>49</v>
      </c>
      <c r="D28" s="104">
        <f t="shared" si="2"/>
        <v>1.3565891472868217E-2</v>
      </c>
      <c r="E28" s="10">
        <v>50</v>
      </c>
      <c r="F28" s="104">
        <f t="shared" si="3"/>
        <v>1.5323322096230463E-2</v>
      </c>
      <c r="G28" s="10">
        <v>36</v>
      </c>
      <c r="H28" s="104">
        <f t="shared" si="4"/>
        <v>1.1374407582938388E-2</v>
      </c>
    </row>
    <row r="29" spans="2:8">
      <c r="B29" s="10" t="s">
        <v>49</v>
      </c>
      <c r="C29" s="10">
        <v>32</v>
      </c>
      <c r="D29" s="104">
        <f t="shared" si="2"/>
        <v>8.8593576965669985E-3</v>
      </c>
      <c r="E29" s="10">
        <v>22</v>
      </c>
      <c r="F29" s="104">
        <f t="shared" si="3"/>
        <v>6.742261722341404E-3</v>
      </c>
      <c r="G29" s="10">
        <v>23</v>
      </c>
      <c r="H29" s="104">
        <f t="shared" si="4"/>
        <v>7.2669826224328595E-3</v>
      </c>
    </row>
    <row r="30" spans="2:8">
      <c r="B30" s="10" t="s">
        <v>50</v>
      </c>
      <c r="C30" s="10">
        <v>75</v>
      </c>
      <c r="D30" s="104">
        <f t="shared" si="2"/>
        <v>2.0764119601328904E-2</v>
      </c>
      <c r="E30" s="10">
        <v>48</v>
      </c>
      <c r="F30" s="104">
        <f t="shared" si="3"/>
        <v>1.4710389212381244E-2</v>
      </c>
      <c r="G30" s="10">
        <v>52</v>
      </c>
      <c r="H30" s="104">
        <f t="shared" si="4"/>
        <v>1.6429699842022118E-2</v>
      </c>
    </row>
    <row r="31" spans="2:8">
      <c r="B31" s="10" t="s">
        <v>31</v>
      </c>
      <c r="C31" s="10">
        <v>3612</v>
      </c>
      <c r="D31" s="10"/>
      <c r="E31" s="10">
        <f>SUM(E13:E30)</f>
        <v>3263</v>
      </c>
      <c r="F31" s="10"/>
      <c r="G31" s="10">
        <v>3165</v>
      </c>
      <c r="H31" s="10"/>
    </row>
    <row r="32" spans="2:8">
      <c r="B32" s="66" t="s">
        <v>51</v>
      </c>
      <c r="C32" s="66"/>
      <c r="D32" s="66"/>
      <c r="E32" s="66"/>
      <c r="F32" s="66"/>
      <c r="G32" s="66"/>
      <c r="H32" s="66"/>
    </row>
    <row r="33" spans="2:25">
      <c r="B33" s="10" t="s">
        <v>52</v>
      </c>
      <c r="C33" s="10">
        <v>1021</v>
      </c>
      <c r="D33" s="104">
        <f>C33/4013</f>
        <v>0.25442312484425617</v>
      </c>
      <c r="E33" s="10">
        <v>808</v>
      </c>
      <c r="F33" s="104">
        <f>E33/$E$39</f>
        <v>0.22902494331065759</v>
      </c>
      <c r="G33" s="10">
        <v>708</v>
      </c>
      <c r="H33" s="104">
        <f>G33/$G$39</f>
        <v>0.20921985815602837</v>
      </c>
    </row>
    <row r="34" spans="2:25">
      <c r="B34" s="10" t="s">
        <v>53</v>
      </c>
      <c r="C34" s="10">
        <v>1568</v>
      </c>
      <c r="D34" s="104">
        <f t="shared" ref="D34:D38" si="5">C34/4013</f>
        <v>0.39073012708696736</v>
      </c>
      <c r="E34" s="10">
        <v>1341</v>
      </c>
      <c r="F34" s="104">
        <f t="shared" ref="F34:H39" si="6">E34/$E$39</f>
        <v>0.38010204081632654</v>
      </c>
      <c r="G34" s="10">
        <v>1364</v>
      </c>
      <c r="H34" s="104">
        <f t="shared" ref="H34:H38" si="7">G34/$G$39</f>
        <v>0.40307328605200948</v>
      </c>
    </row>
    <row r="35" spans="2:25">
      <c r="B35" s="10" t="s">
        <v>54</v>
      </c>
      <c r="C35" s="10">
        <v>795</v>
      </c>
      <c r="D35" s="104">
        <f t="shared" si="5"/>
        <v>0.19810615499626213</v>
      </c>
      <c r="E35" s="10">
        <v>729</v>
      </c>
      <c r="F35" s="104">
        <f t="shared" si="6"/>
        <v>0.2066326530612245</v>
      </c>
      <c r="G35" s="10">
        <v>671</v>
      </c>
      <c r="H35" s="104">
        <f t="shared" si="7"/>
        <v>0.19828605200945626</v>
      </c>
    </row>
    <row r="36" spans="2:25">
      <c r="B36" s="10" t="s">
        <v>55</v>
      </c>
      <c r="C36" s="10">
        <v>354</v>
      </c>
      <c r="D36" s="104">
        <f t="shared" si="5"/>
        <v>8.8213306753052584E-2</v>
      </c>
      <c r="E36" s="10">
        <v>345</v>
      </c>
      <c r="F36" s="104">
        <f t="shared" si="6"/>
        <v>9.7789115646258501E-2</v>
      </c>
      <c r="G36" s="10">
        <v>326</v>
      </c>
      <c r="H36" s="104">
        <f t="shared" si="7"/>
        <v>9.6335697399527187E-2</v>
      </c>
    </row>
    <row r="37" spans="2:25">
      <c r="B37" s="10" t="s">
        <v>56</v>
      </c>
      <c r="C37" s="10">
        <v>187</v>
      </c>
      <c r="D37" s="104">
        <f t="shared" si="5"/>
        <v>4.6598554697233986E-2</v>
      </c>
      <c r="E37" s="10">
        <v>206</v>
      </c>
      <c r="F37" s="104">
        <f t="shared" si="6"/>
        <v>5.8390022675736959E-2</v>
      </c>
      <c r="G37" s="10">
        <v>206</v>
      </c>
      <c r="H37" s="104">
        <f t="shared" si="7"/>
        <v>6.0874704491725766E-2</v>
      </c>
    </row>
    <row r="38" spans="2:25">
      <c r="B38" s="10" t="s">
        <v>57</v>
      </c>
      <c r="C38" s="10">
        <v>88</v>
      </c>
      <c r="D38" s="104">
        <f t="shared" si="5"/>
        <v>2.1928731622227759E-2</v>
      </c>
      <c r="E38" s="10">
        <v>99</v>
      </c>
      <c r="F38" s="104">
        <f t="shared" si="6"/>
        <v>2.8061224489795918E-2</v>
      </c>
      <c r="G38" s="10">
        <v>109</v>
      </c>
      <c r="H38" s="104">
        <f t="shared" si="7"/>
        <v>3.2210401891252953E-2</v>
      </c>
    </row>
    <row r="39" spans="2:25">
      <c r="B39" s="10" t="s">
        <v>31</v>
      </c>
      <c r="C39" s="10">
        <v>4013</v>
      </c>
      <c r="D39" s="10"/>
      <c r="E39" s="10">
        <f>SUM(E33:E38)</f>
        <v>3528</v>
      </c>
      <c r="F39" s="10"/>
      <c r="G39" s="10">
        <v>3384</v>
      </c>
      <c r="H39" s="10"/>
      <c r="I39" s="40"/>
      <c r="J39" s="40"/>
      <c r="K39" s="40"/>
      <c r="L39" s="40"/>
      <c r="M39" s="40"/>
      <c r="N39" s="40"/>
    </row>
    <row r="40" spans="2:25">
      <c r="B40" s="76"/>
      <c r="C40" s="76"/>
      <c r="D40" s="76"/>
      <c r="E40" s="40"/>
      <c r="F40" s="40"/>
      <c r="G40" s="40"/>
      <c r="H40" s="40"/>
      <c r="I40" s="40"/>
      <c r="J40" s="40"/>
      <c r="K40" s="40"/>
      <c r="L40" s="40"/>
      <c r="M40" s="40"/>
      <c r="N40" s="40"/>
      <c r="O40" s="6"/>
      <c r="P40" s="6"/>
      <c r="Q40" s="6"/>
      <c r="R40" s="6"/>
      <c r="S40" s="6"/>
      <c r="T40" s="6"/>
      <c r="U40" s="6"/>
    </row>
    <row r="41" spans="2:25">
      <c r="B41" s="78"/>
      <c r="C41" s="75"/>
      <c r="D41" s="77"/>
      <c r="E41" s="40"/>
      <c r="F41" s="11"/>
      <c r="G41" s="40"/>
      <c r="H41" s="11"/>
      <c r="I41" s="11"/>
      <c r="J41" s="11"/>
      <c r="K41" s="11"/>
      <c r="L41" s="11"/>
      <c r="M41" s="11"/>
      <c r="N41" s="11"/>
      <c r="O41" s="11"/>
      <c r="Y41" s="11"/>
    </row>
  </sheetData>
  <mergeCells count="1">
    <mergeCell ref="B2:B3"/>
  </mergeCells>
  <pageMargins left="0.70866141732283472" right="0.70866141732283472" top="0.74803149606299213" bottom="0.74803149606299213" header="0.31496062992125984" footer="0.31496062992125984"/>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1"/>
  <sheetViews>
    <sheetView showGridLines="0" zoomScale="70" zoomScaleNormal="70" workbookViewId="0">
      <selection activeCell="L18" sqref="L18"/>
    </sheetView>
  </sheetViews>
  <sheetFormatPr defaultRowHeight="15"/>
  <cols>
    <col min="1" max="1" width="5.140625" customWidth="1"/>
    <col min="2" max="2" width="43.7109375" customWidth="1"/>
    <col min="3" max="3" width="12.7109375" customWidth="1"/>
    <col min="4" max="4" width="7.42578125" customWidth="1"/>
    <col min="5" max="5" width="14.85546875" customWidth="1"/>
    <col min="6" max="6" width="8.28515625" customWidth="1"/>
    <col min="7" max="7" width="13.140625" customWidth="1"/>
    <col min="8" max="8" width="6.85546875" customWidth="1"/>
    <col min="9" max="9" width="13.140625" customWidth="1"/>
    <col min="10" max="10" width="6.85546875" customWidth="1"/>
    <col min="14" max="14" width="22.7109375" customWidth="1"/>
  </cols>
  <sheetData>
    <row r="1" spans="2:10" ht="15.75" thickBot="1"/>
    <row r="2" spans="2:10">
      <c r="B2" s="131" t="s">
        <v>58</v>
      </c>
    </row>
    <row r="3" spans="2:10" ht="15.75" thickBot="1">
      <c r="B3" s="132"/>
    </row>
    <row r="5" spans="2:10">
      <c r="B5" s="65"/>
      <c r="C5" s="65" t="s">
        <v>8</v>
      </c>
      <c r="D5" s="65" t="s">
        <v>26</v>
      </c>
      <c r="E5" s="65" t="s">
        <v>9</v>
      </c>
      <c r="F5" s="65" t="s">
        <v>26</v>
      </c>
      <c r="G5" s="65" t="s">
        <v>10</v>
      </c>
      <c r="H5" s="65" t="s">
        <v>26</v>
      </c>
      <c r="I5" s="65" t="s">
        <v>11</v>
      </c>
      <c r="J5" s="65" t="s">
        <v>26</v>
      </c>
    </row>
    <row r="6" spans="2:10">
      <c r="B6" s="64" t="s">
        <v>59</v>
      </c>
      <c r="C6" s="64"/>
      <c r="D6" s="64"/>
      <c r="E6" s="64"/>
      <c r="F6" s="64"/>
      <c r="G6" s="64"/>
      <c r="H6" s="64"/>
      <c r="I6" s="64"/>
      <c r="J6" s="64"/>
    </row>
    <row r="7" spans="2:10" ht="14.45" customHeight="1">
      <c r="B7" s="58" t="s">
        <v>60</v>
      </c>
      <c r="C7" s="58">
        <v>765</v>
      </c>
      <c r="D7" s="105">
        <f>C7/C$11</f>
        <v>7.7031517470546776E-2</v>
      </c>
      <c r="E7" s="58">
        <v>729</v>
      </c>
      <c r="F7" s="105">
        <f>E7/E$11</f>
        <v>6.7531264474293654E-2</v>
      </c>
      <c r="G7" s="58">
        <v>972</v>
      </c>
      <c r="H7" s="105">
        <f>G7/G$11</f>
        <v>9.0075062552126772E-2</v>
      </c>
      <c r="I7" s="58">
        <v>1660</v>
      </c>
      <c r="J7" s="105">
        <f>I7/I$11</f>
        <v>0.11579241071428571</v>
      </c>
    </row>
    <row r="8" spans="2:10">
      <c r="B8" s="58" t="s">
        <v>61</v>
      </c>
      <c r="C8" s="58">
        <v>2280</v>
      </c>
      <c r="D8" s="105">
        <f t="shared" ref="D8:D10" si="0">C8/C$11</f>
        <v>0.22958413050045312</v>
      </c>
      <c r="E8" s="58">
        <v>2316</v>
      </c>
      <c r="F8" s="105">
        <f t="shared" ref="F8:F10" si="1">E8/E$11</f>
        <v>0.21454377026401111</v>
      </c>
      <c r="G8" s="58">
        <v>2052</v>
      </c>
      <c r="H8" s="105">
        <f t="shared" ref="H8:H10" si="2">G8/G$11</f>
        <v>0.19015846538782319</v>
      </c>
      <c r="I8" s="58">
        <v>3212</v>
      </c>
      <c r="J8" s="105">
        <f t="shared" ref="J8:J10" si="3">I8/I$11</f>
        <v>0.22405133928571427</v>
      </c>
    </row>
    <row r="9" spans="2:10">
      <c r="B9" s="58" t="s">
        <v>62</v>
      </c>
      <c r="C9" s="119">
        <v>3409</v>
      </c>
      <c r="D9" s="105">
        <f t="shared" si="0"/>
        <v>0.34326855301580911</v>
      </c>
      <c r="E9" s="58">
        <v>3477</v>
      </c>
      <c r="F9" s="105">
        <f t="shared" si="1"/>
        <v>0.32209356183418247</v>
      </c>
      <c r="G9" s="58">
        <v>3477</v>
      </c>
      <c r="H9" s="105">
        <f t="shared" si="2"/>
        <v>0.32221295524047816</v>
      </c>
      <c r="I9" s="58">
        <v>4567</v>
      </c>
      <c r="J9" s="105">
        <f t="shared" si="3"/>
        <v>0.31856863839285715</v>
      </c>
    </row>
    <row r="10" spans="2:10">
      <c r="B10" s="58" t="s">
        <v>63</v>
      </c>
      <c r="C10" s="120">
        <v>3351</v>
      </c>
      <c r="D10" s="105">
        <f t="shared" si="0"/>
        <v>0.33742825495921863</v>
      </c>
      <c r="E10" s="58">
        <v>4100</v>
      </c>
      <c r="F10" s="105">
        <f t="shared" si="1"/>
        <v>0.37980546549328392</v>
      </c>
      <c r="G10" s="58">
        <v>4290</v>
      </c>
      <c r="H10" s="105">
        <f t="shared" si="2"/>
        <v>0.39755351681957185</v>
      </c>
      <c r="I10" s="58">
        <v>4897</v>
      </c>
      <c r="J10" s="105">
        <f t="shared" si="3"/>
        <v>0.34158761160714285</v>
      </c>
    </row>
    <row r="11" spans="2:10">
      <c r="B11" s="58" t="s">
        <v>31</v>
      </c>
      <c r="C11" s="58">
        <v>9931</v>
      </c>
      <c r="D11" s="58"/>
      <c r="E11" s="58">
        <v>10795</v>
      </c>
      <c r="F11" s="58"/>
      <c r="G11" s="58">
        <f>SUM(G7:G10)</f>
        <v>10791</v>
      </c>
      <c r="H11" s="58"/>
      <c r="I11" s="58">
        <f>SUM(I7:I10)</f>
        <v>14336</v>
      </c>
      <c r="J11" s="58"/>
    </row>
  </sheetData>
  <mergeCells count="1">
    <mergeCell ref="B2:B3"/>
  </mergeCells>
  <pageMargins left="0.70866141732283472" right="0.70866141732283472" top="0.74803149606299213" bottom="0.74803149606299213" header="0.31496062992125984" footer="0.31496062992125984"/>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23"/>
  <sheetViews>
    <sheetView showGridLines="0" workbookViewId="0">
      <selection activeCell="U19" sqref="U19"/>
    </sheetView>
  </sheetViews>
  <sheetFormatPr defaultColWidth="9.140625" defaultRowHeight="15"/>
  <cols>
    <col min="1" max="1" width="7.140625" style="7" customWidth="1"/>
    <col min="2" max="2" width="47.42578125" style="7" customWidth="1"/>
    <col min="3" max="7" width="12.7109375" style="7" customWidth="1"/>
    <col min="8" max="8" width="9.140625" style="7" customWidth="1"/>
    <col min="9" max="17" width="9.140625" style="7"/>
    <col min="18" max="19" width="9.140625" style="7" customWidth="1"/>
    <col min="20" max="16384" width="9.140625" style="7"/>
  </cols>
  <sheetData>
    <row r="1" spans="2:24" ht="15.75" thickBot="1"/>
    <row r="2" spans="2:24" ht="15" customHeight="1">
      <c r="B2" s="133" t="s">
        <v>64</v>
      </c>
      <c r="C2" s="1"/>
    </row>
    <row r="3" spans="2:24" ht="15.75" customHeight="1" thickBot="1">
      <c r="B3" s="134"/>
      <c r="C3" s="1"/>
    </row>
    <row r="4" spans="2:24" ht="15.75" thickBot="1">
      <c r="Q4" s="17"/>
      <c r="R4" s="17"/>
      <c r="S4" s="17"/>
      <c r="T4" s="17"/>
      <c r="U4" s="13"/>
      <c r="V4" s="13"/>
      <c r="W4" s="17"/>
      <c r="X4" s="13"/>
    </row>
    <row r="5" spans="2:24" ht="24.95" customHeight="1" thickBot="1">
      <c r="B5" s="19" t="s">
        <v>65</v>
      </c>
      <c r="C5" s="16"/>
      <c r="D5" s="16"/>
      <c r="E5" s="16"/>
      <c r="Q5" s="17"/>
      <c r="R5" s="11" t="s">
        <v>66</v>
      </c>
      <c r="S5" s="38"/>
      <c r="T5" s="39"/>
      <c r="U5" s="13"/>
      <c r="V5" s="13"/>
      <c r="W5" s="17"/>
      <c r="X5" s="13"/>
    </row>
    <row r="6" spans="2:24">
      <c r="Q6" s="17"/>
      <c r="R6" s="11" t="s">
        <v>67</v>
      </c>
      <c r="S6" s="38"/>
      <c r="T6" s="39"/>
      <c r="U6" s="13"/>
      <c r="V6" s="13"/>
      <c r="W6" s="17"/>
      <c r="X6" s="13"/>
    </row>
    <row r="7" spans="2:24">
      <c r="B7" s="14" t="s">
        <v>68</v>
      </c>
      <c r="C7" s="4"/>
      <c r="Q7" s="17"/>
      <c r="R7" s="17" t="s">
        <v>69</v>
      </c>
      <c r="S7" s="38"/>
      <c r="T7" s="39"/>
      <c r="U7" s="13"/>
      <c r="V7" s="13"/>
      <c r="W7" s="17"/>
      <c r="X7" s="13"/>
    </row>
    <row r="8" spans="2:24" ht="15.75" thickBot="1">
      <c r="Q8" s="17"/>
      <c r="R8" s="17"/>
      <c r="S8" s="17"/>
      <c r="T8" s="17"/>
      <c r="U8" s="13"/>
      <c r="V8" s="13"/>
      <c r="W8" s="17"/>
      <c r="X8" s="13"/>
    </row>
    <row r="9" spans="2:24" ht="15" customHeight="1" thickBot="1">
      <c r="B9" s="3" t="s">
        <v>70</v>
      </c>
      <c r="C9" s="5"/>
      <c r="D9" s="8"/>
      <c r="E9" s="9"/>
      <c r="Q9" s="17"/>
      <c r="R9" s="17"/>
      <c r="S9" s="17"/>
      <c r="T9" s="17"/>
      <c r="U9" s="13"/>
      <c r="V9" s="13"/>
      <c r="W9" s="17"/>
      <c r="X9" s="13"/>
    </row>
    <row r="10" spans="2:24" ht="30" customHeight="1">
      <c r="B10" s="20" t="s">
        <v>71</v>
      </c>
      <c r="C10" s="30"/>
      <c r="D10" s="36"/>
      <c r="E10" s="31"/>
      <c r="Q10" s="13"/>
      <c r="R10" s="13"/>
      <c r="S10" s="13"/>
      <c r="T10" s="13"/>
      <c r="U10" s="13"/>
      <c r="V10" s="13"/>
      <c r="W10" s="17"/>
      <c r="X10" s="13"/>
    </row>
    <row r="11" spans="2:24" ht="30">
      <c r="B11" s="21" t="s">
        <v>72</v>
      </c>
      <c r="C11" s="25"/>
      <c r="D11" s="18"/>
      <c r="E11" s="31"/>
      <c r="Q11" s="13"/>
      <c r="R11" s="13"/>
      <c r="S11" s="13"/>
      <c r="T11" s="13"/>
      <c r="U11" s="13"/>
      <c r="V11" s="13"/>
      <c r="W11" s="13"/>
      <c r="X11" s="13"/>
    </row>
    <row r="12" spans="2:24" ht="15.75" thickBot="1">
      <c r="B12" s="22" t="s">
        <v>73</v>
      </c>
      <c r="C12" s="26"/>
      <c r="D12" s="37"/>
      <c r="E12" s="34"/>
      <c r="Q12" s="13"/>
      <c r="R12" s="13"/>
      <c r="S12" s="13"/>
      <c r="T12" s="13"/>
      <c r="U12" s="13"/>
      <c r="V12" s="13"/>
      <c r="W12" s="13"/>
      <c r="X12" s="13"/>
    </row>
    <row r="13" spans="2:24" ht="15.75" thickBot="1">
      <c r="P13" s="13"/>
      <c r="Q13" s="13"/>
      <c r="R13" s="13"/>
      <c r="S13" s="13"/>
      <c r="T13" s="13"/>
      <c r="U13" s="13"/>
      <c r="V13" s="13"/>
      <c r="W13" s="13"/>
      <c r="X13" s="13"/>
    </row>
    <row r="14" spans="2:24" ht="24.95" customHeight="1" thickBot="1">
      <c r="B14" s="19" t="s">
        <v>74</v>
      </c>
      <c r="P14" s="13"/>
      <c r="Q14" s="13"/>
      <c r="R14" s="13"/>
      <c r="S14" s="13"/>
      <c r="T14" s="13"/>
      <c r="U14" s="13"/>
      <c r="V14" s="13"/>
      <c r="W14" s="13"/>
      <c r="X14" s="13"/>
    </row>
    <row r="15" spans="2:24">
      <c r="P15" s="13"/>
    </row>
    <row r="16" spans="2:24">
      <c r="B16" s="14" t="s">
        <v>68</v>
      </c>
      <c r="C16" s="4"/>
    </row>
    <row r="17" spans="2:7" ht="15.75" thickBot="1"/>
    <row r="18" spans="2:7" ht="15.75" thickBot="1">
      <c r="B18" s="3" t="s">
        <v>70</v>
      </c>
      <c r="C18" s="5"/>
      <c r="D18" s="8"/>
      <c r="E18" s="8"/>
      <c r="F18" s="8"/>
      <c r="G18" s="9"/>
    </row>
    <row r="19" spans="2:7" ht="30">
      <c r="B19" s="20" t="s">
        <v>75</v>
      </c>
      <c r="C19" s="30"/>
      <c r="D19" s="27"/>
      <c r="E19" s="28"/>
      <c r="F19" s="24"/>
      <c r="G19" s="31"/>
    </row>
    <row r="20" spans="2:7" ht="30">
      <c r="B20" s="21" t="s">
        <v>76</v>
      </c>
      <c r="C20" s="25"/>
      <c r="D20" s="15"/>
      <c r="E20" s="29"/>
      <c r="F20" s="24"/>
      <c r="G20" s="31"/>
    </row>
    <row r="21" spans="2:7" ht="30">
      <c r="B21" s="21" t="s">
        <v>77</v>
      </c>
      <c r="C21" s="25"/>
      <c r="D21" s="15"/>
      <c r="E21" s="28"/>
      <c r="F21" s="24"/>
      <c r="G21" s="31"/>
    </row>
    <row r="22" spans="2:7" ht="30">
      <c r="B22" s="21" t="s">
        <v>78</v>
      </c>
      <c r="C22" s="25"/>
      <c r="D22" s="15"/>
      <c r="E22" s="28"/>
      <c r="F22" s="24"/>
      <c r="G22" s="31"/>
    </row>
    <row r="23" spans="2:7" ht="30.75" thickBot="1">
      <c r="B23" s="22" t="s">
        <v>79</v>
      </c>
      <c r="C23" s="26"/>
      <c r="D23" s="23"/>
      <c r="E23" s="32"/>
      <c r="F23" s="33"/>
      <c r="G23" s="34"/>
    </row>
  </sheetData>
  <mergeCells count="1">
    <mergeCell ref="B2:B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autoPageBreaks="0"/>
  </sheetPr>
  <dimension ref="B1:P32"/>
  <sheetViews>
    <sheetView showGridLines="0" zoomScale="85" zoomScaleNormal="85" workbookViewId="0">
      <selection activeCell="K35" sqref="K35"/>
    </sheetView>
  </sheetViews>
  <sheetFormatPr defaultRowHeight="15"/>
  <cols>
    <col min="1" max="1" width="4.42578125" customWidth="1"/>
    <col min="2" max="2" width="44" customWidth="1"/>
    <col min="3" max="3" width="10.140625" customWidth="1"/>
    <col min="4" max="4" width="8.28515625" customWidth="1"/>
    <col min="5" max="5" width="10.7109375" customWidth="1"/>
    <col min="6" max="6" width="10.140625" customWidth="1"/>
    <col min="7" max="7" width="12.7109375" customWidth="1"/>
    <col min="8" max="8" width="12" customWidth="1"/>
    <col min="9" max="9" width="12.7109375" customWidth="1"/>
    <col min="10" max="10" width="12" customWidth="1"/>
    <col min="11" max="40" width="8.85546875" customWidth="1"/>
  </cols>
  <sheetData>
    <row r="1" spans="2:16" ht="15.75" thickBot="1">
      <c r="C1" s="41"/>
    </row>
    <row r="2" spans="2:16" ht="15" customHeight="1">
      <c r="B2" s="135" t="s">
        <v>80</v>
      </c>
      <c r="C2" s="136"/>
      <c r="D2" s="137"/>
    </row>
    <row r="3" spans="2:16" ht="27" customHeight="1">
      <c r="B3" s="138"/>
      <c r="C3" s="139"/>
      <c r="D3" s="140"/>
      <c r="F3" s="92"/>
    </row>
    <row r="4" spans="2:16" ht="15" customHeight="1">
      <c r="B4" s="141" t="s">
        <v>81</v>
      </c>
      <c r="C4" s="142"/>
    </row>
    <row r="6" spans="2:16">
      <c r="B6" s="67" t="s">
        <v>82</v>
      </c>
      <c r="C6" s="67" t="s">
        <v>8</v>
      </c>
      <c r="D6" s="67" t="s">
        <v>26</v>
      </c>
      <c r="E6" s="67" t="s">
        <v>9</v>
      </c>
      <c r="F6" s="67" t="s">
        <v>26</v>
      </c>
      <c r="G6" s="67" t="s">
        <v>10</v>
      </c>
      <c r="H6" s="67" t="s">
        <v>26</v>
      </c>
      <c r="I6" s="67" t="s">
        <v>11</v>
      </c>
      <c r="J6" s="67" t="s">
        <v>26</v>
      </c>
    </row>
    <row r="7" spans="2:16">
      <c r="B7" s="68" t="s">
        <v>83</v>
      </c>
      <c r="C7" s="4">
        <v>18</v>
      </c>
      <c r="D7" s="108">
        <f>C7/697</f>
        <v>2.5824964131994262E-2</v>
      </c>
      <c r="E7" s="4">
        <v>30</v>
      </c>
      <c r="F7" s="108">
        <f>E7/E$31</f>
        <v>2.8901734104046242E-2</v>
      </c>
      <c r="G7" s="4">
        <v>24</v>
      </c>
      <c r="H7" s="108">
        <f>G7/G$31</f>
        <v>2.359882005899705E-2</v>
      </c>
      <c r="I7" s="4">
        <v>16</v>
      </c>
      <c r="J7" s="108">
        <f>I7/I$31</f>
        <v>1.4375561545372867E-2</v>
      </c>
    </row>
    <row r="8" spans="2:16">
      <c r="B8" s="68" t="s">
        <v>84</v>
      </c>
      <c r="C8" s="4">
        <v>2</v>
      </c>
      <c r="D8" s="108">
        <f t="shared" ref="D8:D30" si="0">C8/697</f>
        <v>2.8694404591104736E-3</v>
      </c>
      <c r="E8" s="4">
        <v>5</v>
      </c>
      <c r="F8" s="108">
        <f t="shared" ref="F8:F30" si="1">E8/E$31</f>
        <v>4.8169556840077067E-3</v>
      </c>
      <c r="G8" s="4">
        <v>3</v>
      </c>
      <c r="H8" s="108">
        <f t="shared" ref="H8:H30" si="2">G8/G$31</f>
        <v>2.9498525073746312E-3</v>
      </c>
      <c r="I8" s="4">
        <v>0</v>
      </c>
      <c r="J8" s="108">
        <f>I9/I$31</f>
        <v>1.7969451931716084E-3</v>
      </c>
    </row>
    <row r="9" spans="2:16">
      <c r="B9" s="68" t="s">
        <v>85</v>
      </c>
      <c r="C9" s="4">
        <v>2</v>
      </c>
      <c r="D9" s="108">
        <f t="shared" si="0"/>
        <v>2.8694404591104736E-3</v>
      </c>
      <c r="E9" s="4">
        <v>0</v>
      </c>
      <c r="F9" s="108">
        <f t="shared" si="1"/>
        <v>0</v>
      </c>
      <c r="G9" s="4">
        <v>3</v>
      </c>
      <c r="H9" s="108">
        <f t="shared" si="2"/>
        <v>2.9498525073746312E-3</v>
      </c>
      <c r="I9" s="4">
        <v>2</v>
      </c>
      <c r="J9" s="108">
        <f>I10/I$31</f>
        <v>8.0862533692722376E-3</v>
      </c>
    </row>
    <row r="10" spans="2:16">
      <c r="B10" s="68" t="s">
        <v>86</v>
      </c>
      <c r="C10" s="4">
        <v>8</v>
      </c>
      <c r="D10" s="108">
        <f t="shared" si="0"/>
        <v>1.1477761836441894E-2</v>
      </c>
      <c r="E10" s="4">
        <v>8</v>
      </c>
      <c r="F10" s="108">
        <f t="shared" si="1"/>
        <v>7.7071290944123313E-3</v>
      </c>
      <c r="G10" s="4">
        <v>11</v>
      </c>
      <c r="H10" s="108">
        <f t="shared" si="2"/>
        <v>1.0816125860373648E-2</v>
      </c>
      <c r="I10" s="4">
        <v>9</v>
      </c>
      <c r="J10" s="108">
        <f>I11/I$31</f>
        <v>1.7969451931716084E-3</v>
      </c>
    </row>
    <row r="11" spans="2:16">
      <c r="B11" s="68" t="s">
        <v>87</v>
      </c>
      <c r="C11" s="4">
        <v>0</v>
      </c>
      <c r="D11" s="108">
        <f t="shared" si="0"/>
        <v>0</v>
      </c>
      <c r="E11" s="4">
        <v>0</v>
      </c>
      <c r="F11" s="108">
        <f t="shared" si="1"/>
        <v>0</v>
      </c>
      <c r="G11" s="4">
        <v>1</v>
      </c>
      <c r="H11" s="108">
        <f t="shared" si="2"/>
        <v>9.8328416912487715E-4</v>
      </c>
      <c r="I11" s="4">
        <v>2</v>
      </c>
      <c r="J11" s="108">
        <f>I12/I$31</f>
        <v>7.3674752920035932E-2</v>
      </c>
      <c r="P11" s="55"/>
    </row>
    <row r="12" spans="2:16">
      <c r="B12" s="68" t="s">
        <v>88</v>
      </c>
      <c r="C12" s="4">
        <v>43</v>
      </c>
      <c r="D12" s="108">
        <f t="shared" si="0"/>
        <v>6.1692969870875178E-2</v>
      </c>
      <c r="E12" s="4">
        <v>67</v>
      </c>
      <c r="F12" s="108">
        <f t="shared" si="1"/>
        <v>6.454720616570328E-2</v>
      </c>
      <c r="G12" s="4">
        <v>63</v>
      </c>
      <c r="H12" s="108">
        <f t="shared" si="2"/>
        <v>6.1946902654867256E-2</v>
      </c>
      <c r="I12" s="4">
        <v>82</v>
      </c>
      <c r="J12" s="108">
        <f>I13/I$31</f>
        <v>0.15453728661275831</v>
      </c>
      <c r="P12" s="55"/>
    </row>
    <row r="13" spans="2:16">
      <c r="B13" s="68" t="s">
        <v>89</v>
      </c>
      <c r="C13" s="4">
        <v>99</v>
      </c>
      <c r="D13" s="108">
        <f t="shared" si="0"/>
        <v>0.14203730272596843</v>
      </c>
      <c r="E13" s="4">
        <v>159</v>
      </c>
      <c r="F13" s="108">
        <f t="shared" si="1"/>
        <v>0.15317919075144509</v>
      </c>
      <c r="G13" s="4">
        <v>158</v>
      </c>
      <c r="H13" s="108">
        <f t="shared" si="2"/>
        <v>0.15535889872173059</v>
      </c>
      <c r="I13" s="4">
        <v>172</v>
      </c>
      <c r="J13" s="108">
        <f>I14/I$31</f>
        <v>1.6172506738544475E-2</v>
      </c>
      <c r="P13" s="55"/>
    </row>
    <row r="14" spans="2:16">
      <c r="B14" s="68" t="s">
        <v>90</v>
      </c>
      <c r="C14" s="4">
        <v>10</v>
      </c>
      <c r="D14" s="108">
        <f t="shared" si="0"/>
        <v>1.4347202295552367E-2</v>
      </c>
      <c r="E14" s="4">
        <v>15</v>
      </c>
      <c r="F14" s="108">
        <f t="shared" si="1"/>
        <v>1.4450867052023121E-2</v>
      </c>
      <c r="G14" s="4">
        <v>11</v>
      </c>
      <c r="H14" s="108">
        <f t="shared" si="2"/>
        <v>1.0816125860373648E-2</v>
      </c>
      <c r="I14" s="4">
        <v>18</v>
      </c>
      <c r="J14" s="108">
        <f>I15/I$31</f>
        <v>3.5040431266846361E-2</v>
      </c>
      <c r="P14" s="55"/>
    </row>
    <row r="15" spans="2:16">
      <c r="B15" s="68" t="s">
        <v>91</v>
      </c>
      <c r="C15" s="4">
        <v>15</v>
      </c>
      <c r="D15" s="108">
        <f t="shared" si="0"/>
        <v>2.1520803443328552E-2</v>
      </c>
      <c r="E15" s="4">
        <v>25</v>
      </c>
      <c r="F15" s="108">
        <f t="shared" si="1"/>
        <v>2.4084778420038536E-2</v>
      </c>
      <c r="G15" s="4">
        <v>23</v>
      </c>
      <c r="H15" s="108">
        <f t="shared" si="2"/>
        <v>2.2615535889872172E-2</v>
      </c>
      <c r="I15" s="4">
        <v>39</v>
      </c>
      <c r="J15" s="108">
        <f>I16/I$31</f>
        <v>0.16172506738544473</v>
      </c>
      <c r="P15" s="55"/>
    </row>
    <row r="16" spans="2:16">
      <c r="B16" s="68" t="s">
        <v>92</v>
      </c>
      <c r="C16" s="4">
        <v>114</v>
      </c>
      <c r="D16" s="108">
        <f t="shared" si="0"/>
        <v>0.16355810616929697</v>
      </c>
      <c r="E16" s="4">
        <v>165</v>
      </c>
      <c r="F16" s="108">
        <f t="shared" si="1"/>
        <v>0.15895953757225434</v>
      </c>
      <c r="G16" s="4">
        <v>147</v>
      </c>
      <c r="H16" s="108">
        <f t="shared" si="2"/>
        <v>0.14454277286135694</v>
      </c>
      <c r="I16" s="4">
        <v>180</v>
      </c>
      <c r="J16" s="108">
        <f>I17/I$31</f>
        <v>2.0664869721473494E-2</v>
      </c>
      <c r="P16" s="55"/>
    </row>
    <row r="17" spans="2:16">
      <c r="B17" s="68" t="s">
        <v>93</v>
      </c>
      <c r="C17" s="4">
        <v>9</v>
      </c>
      <c r="D17" s="108">
        <f t="shared" si="0"/>
        <v>1.2912482065997131E-2</v>
      </c>
      <c r="E17" s="4">
        <v>8</v>
      </c>
      <c r="F17" s="108">
        <f t="shared" si="1"/>
        <v>7.7071290944123313E-3</v>
      </c>
      <c r="G17" s="4">
        <v>16</v>
      </c>
      <c r="H17" s="108">
        <f t="shared" si="2"/>
        <v>1.5732546705998034E-2</v>
      </c>
      <c r="I17" s="4">
        <v>23</v>
      </c>
      <c r="J17" s="108">
        <f>I18/I$31</f>
        <v>8.5354896675651395E-2</v>
      </c>
      <c r="P17" s="55"/>
    </row>
    <row r="18" spans="2:16">
      <c r="B18" s="68" t="s">
        <v>94</v>
      </c>
      <c r="C18" s="4">
        <v>76</v>
      </c>
      <c r="D18" s="108">
        <f t="shared" si="0"/>
        <v>0.10903873744619799</v>
      </c>
      <c r="E18" s="4">
        <v>99</v>
      </c>
      <c r="F18" s="108">
        <f t="shared" si="1"/>
        <v>9.5375722543352595E-2</v>
      </c>
      <c r="G18" s="4">
        <v>86</v>
      </c>
      <c r="H18" s="108">
        <f t="shared" si="2"/>
        <v>8.4562438544739424E-2</v>
      </c>
      <c r="I18" s="4">
        <v>95</v>
      </c>
      <c r="J18" s="108">
        <f>I19/I$31</f>
        <v>1.8867924528301886E-2</v>
      </c>
      <c r="P18" s="55"/>
    </row>
    <row r="19" spans="2:16">
      <c r="B19" s="68" t="s">
        <v>95</v>
      </c>
      <c r="C19" s="4">
        <v>8</v>
      </c>
      <c r="D19" s="108">
        <f t="shared" si="0"/>
        <v>1.1477761836441894E-2</v>
      </c>
      <c r="E19" s="4">
        <v>12</v>
      </c>
      <c r="F19" s="108">
        <f t="shared" si="1"/>
        <v>1.1560693641618497E-2</v>
      </c>
      <c r="G19" s="4">
        <v>13</v>
      </c>
      <c r="H19" s="108">
        <f t="shared" si="2"/>
        <v>1.2782694198623401E-2</v>
      </c>
      <c r="I19" s="4">
        <v>21</v>
      </c>
      <c r="J19" s="108">
        <f>I20/I$31</f>
        <v>1.7969451931716084E-2</v>
      </c>
      <c r="P19" s="55"/>
    </row>
    <row r="20" spans="2:16">
      <c r="B20" s="68" t="s">
        <v>96</v>
      </c>
      <c r="C20" s="4">
        <v>10</v>
      </c>
      <c r="D20" s="108">
        <f t="shared" si="0"/>
        <v>1.4347202295552367E-2</v>
      </c>
      <c r="E20" s="4">
        <v>19</v>
      </c>
      <c r="F20" s="108">
        <f t="shared" si="1"/>
        <v>1.8304431599229287E-2</v>
      </c>
      <c r="G20" s="4">
        <v>24</v>
      </c>
      <c r="H20" s="108">
        <f t="shared" si="2"/>
        <v>2.359882005899705E-2</v>
      </c>
      <c r="I20" s="4">
        <v>20</v>
      </c>
      <c r="J20" s="108">
        <f>I21/I$31</f>
        <v>1.7969451931716084E-2</v>
      </c>
      <c r="P20" s="55"/>
    </row>
    <row r="21" spans="2:16">
      <c r="B21" s="68" t="s">
        <v>97</v>
      </c>
      <c r="C21" s="4">
        <v>9</v>
      </c>
      <c r="D21" s="108">
        <f t="shared" si="0"/>
        <v>1.2912482065997131E-2</v>
      </c>
      <c r="E21" s="4">
        <v>14</v>
      </c>
      <c r="F21" s="108">
        <f t="shared" si="1"/>
        <v>1.348747591522158E-2</v>
      </c>
      <c r="G21" s="4">
        <v>21</v>
      </c>
      <c r="H21" s="108">
        <f t="shared" si="2"/>
        <v>2.0648967551622419E-2</v>
      </c>
      <c r="I21" s="4">
        <v>20</v>
      </c>
      <c r="J21" s="108">
        <f>I22/I$31</f>
        <v>6.2893081761006293E-3</v>
      </c>
      <c r="P21" s="55"/>
    </row>
    <row r="22" spans="2:16">
      <c r="B22" s="68" t="s">
        <v>98</v>
      </c>
      <c r="C22" s="4">
        <v>8</v>
      </c>
      <c r="D22" s="108">
        <f t="shared" si="0"/>
        <v>1.1477761836441894E-2</v>
      </c>
      <c r="E22" s="4">
        <v>6</v>
      </c>
      <c r="F22" s="108">
        <f t="shared" si="1"/>
        <v>5.7803468208092483E-3</v>
      </c>
      <c r="G22" s="4">
        <v>6</v>
      </c>
      <c r="H22" s="108">
        <f t="shared" si="2"/>
        <v>5.8997050147492625E-3</v>
      </c>
      <c r="I22" s="4">
        <v>7</v>
      </c>
      <c r="J22" s="108">
        <f>I23/I$31</f>
        <v>7.277628032345014E-2</v>
      </c>
      <c r="P22" s="55"/>
    </row>
    <row r="23" spans="2:16">
      <c r="B23" s="68" t="s">
        <v>99</v>
      </c>
      <c r="C23" s="4">
        <v>67</v>
      </c>
      <c r="D23" s="108">
        <f t="shared" si="0"/>
        <v>9.6126255380200865E-2</v>
      </c>
      <c r="E23" s="4">
        <v>77</v>
      </c>
      <c r="F23" s="108">
        <f t="shared" si="1"/>
        <v>7.4181117533718685E-2</v>
      </c>
      <c r="G23" s="4">
        <v>91</v>
      </c>
      <c r="H23" s="108">
        <f t="shared" si="2"/>
        <v>8.9478859390363819E-2</v>
      </c>
      <c r="I23" s="4">
        <v>81</v>
      </c>
      <c r="J23" s="108">
        <f>I24/I$31</f>
        <v>0.18238993710691823</v>
      </c>
      <c r="P23" s="55"/>
    </row>
    <row r="24" spans="2:16">
      <c r="B24" s="68" t="s">
        <v>100</v>
      </c>
      <c r="C24" s="4">
        <v>136</v>
      </c>
      <c r="D24" s="108">
        <f t="shared" si="0"/>
        <v>0.1951219512195122</v>
      </c>
      <c r="E24" s="4">
        <v>205</v>
      </c>
      <c r="F24" s="108">
        <f t="shared" si="1"/>
        <v>0.19749518304431599</v>
      </c>
      <c r="G24" s="4">
        <v>188</v>
      </c>
      <c r="H24" s="108">
        <f t="shared" si="2"/>
        <v>0.1848574237954769</v>
      </c>
      <c r="I24" s="4">
        <v>203</v>
      </c>
      <c r="J24" s="108">
        <f>I25/I$31</f>
        <v>1.6172506738544475E-2</v>
      </c>
      <c r="P24" s="55"/>
    </row>
    <row r="25" spans="2:16">
      <c r="B25" s="68" t="s">
        <v>101</v>
      </c>
      <c r="C25" s="4">
        <v>9</v>
      </c>
      <c r="D25" s="108">
        <f t="shared" si="0"/>
        <v>1.2912482065997131E-2</v>
      </c>
      <c r="E25" s="4">
        <v>26</v>
      </c>
      <c r="F25" s="108">
        <f t="shared" si="1"/>
        <v>2.5048169556840076E-2</v>
      </c>
      <c r="G25" s="4">
        <v>23</v>
      </c>
      <c r="H25" s="108">
        <f t="shared" si="2"/>
        <v>2.2615535889872172E-2</v>
      </c>
      <c r="I25" s="4">
        <v>18</v>
      </c>
      <c r="J25" s="108">
        <f>I26/I$31</f>
        <v>1.6172506738544475E-2</v>
      </c>
      <c r="P25" s="55"/>
    </row>
    <row r="26" spans="2:16">
      <c r="B26" s="68" t="s">
        <v>102</v>
      </c>
      <c r="C26" s="4">
        <v>11</v>
      </c>
      <c r="D26" s="108">
        <f t="shared" si="0"/>
        <v>1.5781922525107604E-2</v>
      </c>
      <c r="E26" s="4">
        <v>16</v>
      </c>
      <c r="F26" s="108">
        <f t="shared" si="1"/>
        <v>1.5414258188824663E-2</v>
      </c>
      <c r="G26" s="4">
        <v>27</v>
      </c>
      <c r="H26" s="108">
        <f t="shared" si="2"/>
        <v>2.6548672566371681E-2</v>
      </c>
      <c r="I26" s="4">
        <v>18</v>
      </c>
      <c r="J26" s="108">
        <f t="shared" ref="J8:J30" si="3">I26/I$31</f>
        <v>1.6172506738544475E-2</v>
      </c>
      <c r="P26" s="55"/>
    </row>
    <row r="27" spans="2:16">
      <c r="B27" s="68" t="s">
        <v>103</v>
      </c>
      <c r="C27" s="4">
        <v>16</v>
      </c>
      <c r="D27" s="108">
        <f t="shared" si="0"/>
        <v>2.2955523672883789E-2</v>
      </c>
      <c r="E27" s="4">
        <v>40</v>
      </c>
      <c r="F27" s="108">
        <f t="shared" si="1"/>
        <v>3.8535645472061654E-2</v>
      </c>
      <c r="G27" s="4">
        <v>38</v>
      </c>
      <c r="H27" s="108">
        <f t="shared" si="2"/>
        <v>3.7364798426745331E-2</v>
      </c>
      <c r="I27" s="4">
        <v>37</v>
      </c>
      <c r="J27" s="108">
        <f t="shared" si="3"/>
        <v>3.324348607367475E-2</v>
      </c>
      <c r="P27" s="55"/>
    </row>
    <row r="28" spans="2:16">
      <c r="B28" s="68" t="s">
        <v>104</v>
      </c>
      <c r="C28" s="4">
        <v>3</v>
      </c>
      <c r="D28" s="108">
        <f t="shared" si="0"/>
        <v>4.30416068866571E-3</v>
      </c>
      <c r="E28" s="4">
        <v>7</v>
      </c>
      <c r="F28" s="108">
        <f t="shared" si="1"/>
        <v>6.7437379576107898E-3</v>
      </c>
      <c r="G28" s="4">
        <v>12</v>
      </c>
      <c r="H28" s="108">
        <f t="shared" si="2"/>
        <v>1.1799410029498525E-2</v>
      </c>
      <c r="I28" s="4">
        <v>15</v>
      </c>
      <c r="J28" s="108">
        <f t="shared" si="3"/>
        <v>1.3477088948787063E-2</v>
      </c>
      <c r="P28" s="55"/>
    </row>
    <row r="29" spans="2:16">
      <c r="B29" s="68" t="s">
        <v>105</v>
      </c>
      <c r="C29" s="4">
        <v>7</v>
      </c>
      <c r="D29" s="108">
        <f t="shared" si="0"/>
        <v>1.0043041606886656E-2</v>
      </c>
      <c r="E29" s="4">
        <v>11</v>
      </c>
      <c r="F29" s="108">
        <f t="shared" si="1"/>
        <v>1.0597302504816955E-2</v>
      </c>
      <c r="G29" s="4">
        <v>12</v>
      </c>
      <c r="H29" s="108">
        <f t="shared" si="2"/>
        <v>1.1799410029498525E-2</v>
      </c>
      <c r="I29" s="4">
        <v>10</v>
      </c>
      <c r="J29" s="108">
        <f t="shared" si="3"/>
        <v>8.9847259658580418E-3</v>
      </c>
      <c r="P29" s="55"/>
    </row>
    <row r="30" spans="2:16">
      <c r="B30" s="68" t="s">
        <v>106</v>
      </c>
      <c r="C30" s="4">
        <v>17</v>
      </c>
      <c r="D30" s="108">
        <f t="shared" si="0"/>
        <v>2.4390243902439025E-2</v>
      </c>
      <c r="E30" s="4">
        <v>24</v>
      </c>
      <c r="F30" s="108">
        <f t="shared" si="1"/>
        <v>2.3121387283236993E-2</v>
      </c>
      <c r="G30" s="4">
        <v>16</v>
      </c>
      <c r="H30" s="108">
        <f t="shared" si="2"/>
        <v>1.5732546705998034E-2</v>
      </c>
      <c r="I30" s="4">
        <v>25</v>
      </c>
      <c r="J30" s="108">
        <f t="shared" si="3"/>
        <v>2.2461814914645103E-2</v>
      </c>
      <c r="P30" s="55"/>
    </row>
    <row r="31" spans="2:16">
      <c r="B31" s="74" t="s">
        <v>107</v>
      </c>
      <c r="C31" s="106">
        <v>697</v>
      </c>
      <c r="D31" s="106"/>
      <c r="E31" s="106">
        <f>SUM(E7:E30)</f>
        <v>1038</v>
      </c>
      <c r="F31" s="106"/>
      <c r="G31" s="106">
        <f>SUM(G7:G30)</f>
        <v>1017</v>
      </c>
      <c r="H31" s="106"/>
      <c r="I31" s="106">
        <f>SUM(I7:I30)</f>
        <v>1113</v>
      </c>
      <c r="J31" s="106"/>
      <c r="P31" s="55"/>
    </row>
    <row r="32" spans="2:16">
      <c r="B32" s="79" t="s">
        <v>108</v>
      </c>
      <c r="C32" s="107">
        <f>C31/Referrals!C12</f>
        <v>0.18033635187580854</v>
      </c>
      <c r="D32" s="107"/>
      <c r="E32" s="107">
        <f>E31/Referrals!D12</f>
        <v>0.25865935708945925</v>
      </c>
      <c r="F32" s="107"/>
      <c r="G32" s="107">
        <f>G31/Referrals!E12</f>
        <v>0.2875318066157761</v>
      </c>
      <c r="H32" s="107"/>
      <c r="I32" s="107">
        <f>I31/Referrals!F12</f>
        <v>0.32880354505169868</v>
      </c>
      <c r="J32" s="107"/>
      <c r="P32" s="55"/>
    </row>
  </sheetData>
  <mergeCells count="2">
    <mergeCell ref="B2:D3"/>
    <mergeCell ref="B4:C4"/>
  </mergeCells>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N16" sqref="N16"/>
    </sheetView>
  </sheetViews>
  <sheetFormatPr defaultRowHeight="1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16"/>
  <sheetViews>
    <sheetView showGridLines="0" zoomScale="70" zoomScaleNormal="70" workbookViewId="0">
      <selection activeCell="H28" sqref="H28"/>
    </sheetView>
  </sheetViews>
  <sheetFormatPr defaultRowHeight="15"/>
  <cols>
    <col min="1" max="1" width="5.28515625" customWidth="1"/>
    <col min="2" max="2" width="36.42578125" customWidth="1"/>
    <col min="3" max="3" width="12.7109375" customWidth="1"/>
    <col min="4" max="4" width="6.5703125" customWidth="1"/>
    <col min="5" max="5" width="16" customWidth="1"/>
    <col min="6" max="6" width="7.28515625" customWidth="1"/>
    <col min="7" max="7" width="13.28515625" customWidth="1"/>
    <col min="8" max="8" width="7.85546875" customWidth="1"/>
    <col min="9" max="9" width="13.28515625" customWidth="1"/>
    <col min="10" max="10" width="7.85546875" customWidth="1"/>
  </cols>
  <sheetData>
    <row r="1" spans="2:10" ht="15.75" thickBot="1"/>
    <row r="2" spans="2:10" ht="15" customHeight="1">
      <c r="B2" s="135" t="s">
        <v>109</v>
      </c>
      <c r="C2" s="136"/>
      <c r="D2" s="137"/>
    </row>
    <row r="3" spans="2:10" ht="15.75" thickBot="1">
      <c r="B3" s="138"/>
      <c r="C3" s="139"/>
      <c r="D3" s="140"/>
    </row>
    <row r="4" spans="2:10">
      <c r="C4" s="41"/>
      <c r="D4" s="41"/>
    </row>
    <row r="6" spans="2:10">
      <c r="B6" s="71"/>
      <c r="C6" s="67" t="s">
        <v>8</v>
      </c>
      <c r="D6" s="67" t="s">
        <v>26</v>
      </c>
      <c r="E6" s="67" t="s">
        <v>9</v>
      </c>
      <c r="F6" s="67" t="s">
        <v>26</v>
      </c>
      <c r="G6" s="67" t="s">
        <v>10</v>
      </c>
      <c r="H6" s="67" t="s">
        <v>26</v>
      </c>
      <c r="I6" s="67" t="s">
        <v>11</v>
      </c>
      <c r="J6" s="67" t="s">
        <v>26</v>
      </c>
    </row>
    <row r="7" spans="2:10" ht="50.25" customHeight="1">
      <c r="B7" s="102" t="s">
        <v>110</v>
      </c>
      <c r="C7" s="115">
        <v>102</v>
      </c>
      <c r="D7" s="117"/>
      <c r="E7" s="115">
        <v>86</v>
      </c>
      <c r="F7" s="117"/>
      <c r="G7" s="123">
        <v>86</v>
      </c>
      <c r="H7" s="117"/>
      <c r="I7" s="123">
        <v>105</v>
      </c>
      <c r="J7" s="117"/>
    </row>
    <row r="8" spans="2:10">
      <c r="B8" s="96" t="s">
        <v>111</v>
      </c>
      <c r="C8" s="116">
        <v>84</v>
      </c>
      <c r="D8" s="104">
        <f>C8/C7</f>
        <v>0.82352941176470584</v>
      </c>
      <c r="E8" s="116">
        <v>70</v>
      </c>
      <c r="F8" s="104">
        <f>E8/E7</f>
        <v>0.81395348837209303</v>
      </c>
      <c r="G8" s="124">
        <v>75</v>
      </c>
      <c r="H8" s="104">
        <f>G8/G7</f>
        <v>0.87209302325581395</v>
      </c>
      <c r="I8" s="124">
        <v>99</v>
      </c>
      <c r="J8" s="104">
        <f>I8/I7</f>
        <v>0.94285714285714284</v>
      </c>
    </row>
    <row r="9" spans="2:10">
      <c r="B9" s="96" t="s">
        <v>112</v>
      </c>
      <c r="C9" s="116">
        <v>101</v>
      </c>
      <c r="D9" s="104">
        <f>C9/C7</f>
        <v>0.99019607843137258</v>
      </c>
      <c r="E9" s="116">
        <v>85</v>
      </c>
      <c r="F9" s="104">
        <f>E9/E7</f>
        <v>0.98837209302325579</v>
      </c>
      <c r="G9" s="124">
        <v>85</v>
      </c>
      <c r="H9" s="104">
        <f>G9/G7</f>
        <v>0.98837209302325579</v>
      </c>
      <c r="I9" s="124">
        <v>105</v>
      </c>
      <c r="J9" s="104">
        <f>I9/I7</f>
        <v>1</v>
      </c>
    </row>
    <row r="10" spans="2:10">
      <c r="B10" s="55"/>
    </row>
    <row r="11" spans="2:10" ht="15.75" thickBot="1">
      <c r="B11" s="55"/>
    </row>
    <row r="12" spans="2:10" ht="21.75" customHeight="1">
      <c r="B12" s="100" t="s">
        <v>113</v>
      </c>
    </row>
    <row r="13" spans="2:10">
      <c r="B13" s="55"/>
    </row>
    <row r="14" spans="2:10">
      <c r="B14" s="55"/>
    </row>
    <row r="15" spans="2:10">
      <c r="B15" s="101"/>
      <c r="C15" s="67" t="s">
        <v>8</v>
      </c>
      <c r="D15" s="67" t="s">
        <v>9</v>
      </c>
      <c r="E15" s="67" t="s">
        <v>10</v>
      </c>
      <c r="F15" s="67" t="s">
        <v>11</v>
      </c>
    </row>
    <row r="16" spans="2:10" ht="45">
      <c r="B16" s="95" t="s">
        <v>114</v>
      </c>
      <c r="C16" s="109">
        <v>67</v>
      </c>
      <c r="D16" s="109">
        <v>92</v>
      </c>
      <c r="E16" s="109">
        <v>68</v>
      </c>
      <c r="F16" s="109">
        <v>69</v>
      </c>
    </row>
  </sheetData>
  <mergeCells count="1">
    <mergeCell ref="B2:D3"/>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44"/>
  <sheetViews>
    <sheetView showGridLines="0" showWhiteSpace="0" view="pageLayout" zoomScaleNormal="100" workbookViewId="0">
      <selection activeCell="B14" sqref="B14:G14"/>
    </sheetView>
  </sheetViews>
  <sheetFormatPr defaultRowHeight="15"/>
  <cols>
    <col min="1" max="1" width="5" customWidth="1"/>
    <col min="2" max="2" width="90.28515625" customWidth="1"/>
    <col min="3" max="3" width="11.85546875" customWidth="1"/>
    <col min="4" max="4" width="15.5703125" customWidth="1"/>
    <col min="5" max="5" width="10.7109375" customWidth="1"/>
  </cols>
  <sheetData>
    <row r="1" spans="2:7" ht="15.75" thickBot="1"/>
    <row r="2" spans="2:7" ht="15" customHeight="1">
      <c r="B2" s="135" t="s">
        <v>115</v>
      </c>
      <c r="C2" s="136"/>
      <c r="D2" s="137"/>
      <c r="G2" s="56"/>
    </row>
    <row r="3" spans="2:7" ht="15.75" thickBot="1">
      <c r="B3" s="138"/>
      <c r="C3" s="139"/>
      <c r="D3" s="140"/>
    </row>
    <row r="4" spans="2:7">
      <c r="B4" t="s">
        <v>116</v>
      </c>
      <c r="C4" s="41"/>
    </row>
    <row r="6" spans="2:7" ht="15.75" thickBot="1">
      <c r="B6" s="52" t="s">
        <v>117</v>
      </c>
      <c r="C6" s="53" t="s">
        <v>118</v>
      </c>
      <c r="D6" s="53" t="s">
        <v>119</v>
      </c>
      <c r="E6" s="53" t="s">
        <v>120</v>
      </c>
      <c r="F6" s="53" t="s">
        <v>121</v>
      </c>
      <c r="G6" s="54" t="s">
        <v>122</v>
      </c>
    </row>
    <row r="7" spans="2:7" ht="15.75" thickBot="1">
      <c r="B7" s="42" t="s">
        <v>123</v>
      </c>
      <c r="C7" s="80"/>
      <c r="D7" s="80"/>
      <c r="E7" s="80"/>
      <c r="F7" s="80"/>
      <c r="G7" s="81"/>
    </row>
    <row r="8" spans="2:7" ht="15.75" thickBot="1">
      <c r="B8" s="42" t="s">
        <v>76</v>
      </c>
      <c r="C8" s="80"/>
      <c r="D8" s="80"/>
      <c r="E8" s="80"/>
      <c r="F8" s="80"/>
      <c r="G8" s="81"/>
    </row>
    <row r="9" spans="2:7" ht="15.75" thickBot="1">
      <c r="B9" s="42" t="s">
        <v>77</v>
      </c>
      <c r="C9" s="82"/>
      <c r="D9" s="82"/>
      <c r="E9" s="82"/>
      <c r="F9" s="80"/>
      <c r="G9" s="83"/>
    </row>
    <row r="10" spans="2:7" ht="15.75" thickBot="1">
      <c r="B10" s="42" t="s">
        <v>78</v>
      </c>
      <c r="C10" s="84"/>
      <c r="D10" s="84"/>
      <c r="E10" s="84"/>
      <c r="F10" s="84"/>
      <c r="G10" s="85"/>
    </row>
    <row r="11" spans="2:7">
      <c r="B11" s="43" t="s">
        <v>124</v>
      </c>
      <c r="C11" s="86"/>
      <c r="D11" s="86"/>
      <c r="E11" s="86"/>
      <c r="F11" s="86"/>
      <c r="G11" s="87"/>
    </row>
    <row r="13" spans="2:7">
      <c r="B13" s="57"/>
    </row>
    <row r="14" spans="2:7" ht="17.45" customHeight="1">
      <c r="B14" s="145"/>
      <c r="C14" s="145"/>
      <c r="D14" s="145"/>
      <c r="E14" s="145"/>
      <c r="F14" s="145"/>
      <c r="G14" s="145"/>
    </row>
    <row r="15" spans="2:7">
      <c r="B15" s="143"/>
      <c r="C15" s="143"/>
      <c r="D15" s="143"/>
      <c r="E15" s="143"/>
      <c r="F15" s="143"/>
      <c r="G15" s="143"/>
    </row>
    <row r="16" spans="2:7">
      <c r="B16" s="143"/>
      <c r="C16" s="143"/>
      <c r="D16" s="143"/>
      <c r="E16" s="143"/>
      <c r="F16" s="143"/>
      <c r="G16" s="143"/>
    </row>
    <row r="17" spans="2:7">
      <c r="B17" s="143"/>
      <c r="C17" s="143"/>
      <c r="D17" s="143"/>
      <c r="E17" s="143"/>
      <c r="F17" s="143"/>
      <c r="G17" s="143"/>
    </row>
    <row r="18" spans="2:7" ht="14.45" customHeight="1">
      <c r="B18" s="143"/>
      <c r="C18" s="143"/>
      <c r="D18" s="143"/>
      <c r="E18" s="143"/>
      <c r="F18" s="143"/>
      <c r="G18" s="143"/>
    </row>
    <row r="19" spans="2:7">
      <c r="B19" s="144"/>
      <c r="C19" s="144"/>
      <c r="D19" s="144"/>
      <c r="E19" s="144"/>
      <c r="F19" s="144"/>
      <c r="G19" s="144"/>
    </row>
    <row r="20" spans="2:7">
      <c r="B20" s="143"/>
      <c r="C20" s="143"/>
      <c r="D20" s="143"/>
      <c r="E20" s="143"/>
      <c r="F20" s="143"/>
      <c r="G20" s="143"/>
    </row>
    <row r="21" spans="2:7">
      <c r="B21" s="143"/>
      <c r="C21" s="143"/>
      <c r="D21" s="143"/>
      <c r="E21" s="143"/>
      <c r="F21" s="143"/>
      <c r="G21" s="143"/>
    </row>
    <row r="22" spans="2:7">
      <c r="B22" s="143"/>
      <c r="C22" s="143"/>
      <c r="D22" s="143"/>
      <c r="E22" s="143"/>
      <c r="F22" s="143"/>
      <c r="G22" s="143"/>
    </row>
    <row r="23" spans="2:7">
      <c r="B23" s="143"/>
      <c r="C23" s="143"/>
      <c r="D23" s="143"/>
      <c r="E23" s="143"/>
      <c r="F23" s="143"/>
      <c r="G23" s="143"/>
    </row>
    <row r="24" spans="2:7">
      <c r="B24" s="143"/>
      <c r="C24" s="143"/>
      <c r="D24" s="143"/>
      <c r="E24" s="143"/>
      <c r="F24" s="143"/>
      <c r="G24" s="143"/>
    </row>
    <row r="25" spans="2:7">
      <c r="B25" s="143"/>
      <c r="C25" s="143"/>
      <c r="D25" s="143"/>
      <c r="E25" s="143"/>
      <c r="F25" s="143"/>
      <c r="G25" s="143"/>
    </row>
    <row r="26" spans="2:7">
      <c r="B26" s="147"/>
      <c r="C26" s="147"/>
      <c r="D26" s="147"/>
      <c r="E26" s="147"/>
      <c r="F26" s="147"/>
      <c r="G26" s="147"/>
    </row>
    <row r="27" spans="2:7" ht="14.45" customHeight="1">
      <c r="B27" s="146"/>
      <c r="C27" s="146"/>
      <c r="D27" s="146"/>
      <c r="E27" s="146"/>
      <c r="F27" s="146"/>
      <c r="G27" s="146"/>
    </row>
    <row r="28" spans="2:7" ht="14.45" customHeight="1">
      <c r="B28" s="146"/>
      <c r="C28" s="146"/>
      <c r="D28" s="146"/>
      <c r="E28" s="146"/>
      <c r="F28" s="146"/>
      <c r="G28" s="146"/>
    </row>
    <row r="29" spans="2:7" ht="14.45" customHeight="1">
      <c r="B29" s="88"/>
      <c r="C29" s="88"/>
      <c r="D29" s="88"/>
      <c r="E29" s="88"/>
      <c r="F29" s="88"/>
      <c r="G29" s="88"/>
    </row>
    <row r="30" spans="2:7" ht="14.45" customHeight="1">
      <c r="B30" s="88"/>
      <c r="C30" s="88"/>
      <c r="D30" s="88"/>
      <c r="E30" s="88"/>
      <c r="F30" s="88"/>
      <c r="G30" s="88"/>
    </row>
    <row r="31" spans="2:7" ht="14.45" customHeight="1">
      <c r="B31" s="88"/>
      <c r="C31" s="88"/>
      <c r="D31" s="88"/>
      <c r="E31" s="88"/>
      <c r="F31" s="88"/>
      <c r="G31" s="88"/>
    </row>
    <row r="32" spans="2:7" ht="14.45" customHeight="1">
      <c r="B32" s="88"/>
      <c r="C32" s="88"/>
      <c r="D32" s="88"/>
      <c r="E32" s="88"/>
      <c r="F32" s="88"/>
      <c r="G32" s="88"/>
    </row>
    <row r="33" spans="2:7" ht="14.45" customHeight="1">
      <c r="B33" s="88"/>
      <c r="C33" s="88"/>
      <c r="D33" s="88"/>
      <c r="E33" s="88"/>
      <c r="F33" s="88"/>
      <c r="G33" s="88"/>
    </row>
    <row r="34" spans="2:7" ht="14.45" customHeight="1">
      <c r="B34" s="88"/>
      <c r="C34" s="88"/>
      <c r="D34" s="88"/>
      <c r="E34" s="88"/>
      <c r="F34" s="88"/>
      <c r="G34" s="88"/>
    </row>
    <row r="35" spans="2:7" ht="14.45" customHeight="1">
      <c r="B35" s="88"/>
      <c r="C35" s="88"/>
      <c r="D35" s="88"/>
      <c r="E35" s="88"/>
      <c r="F35" s="88"/>
      <c r="G35" s="88"/>
    </row>
    <row r="36" spans="2:7" ht="14.45" customHeight="1">
      <c r="B36" s="88"/>
      <c r="C36" s="88"/>
      <c r="D36" s="88"/>
      <c r="E36" s="88"/>
      <c r="F36" s="88"/>
      <c r="G36" s="88"/>
    </row>
    <row r="37" spans="2:7" ht="14.45" customHeight="1">
      <c r="B37" s="88"/>
      <c r="C37" s="88"/>
      <c r="D37" s="88"/>
      <c r="E37" s="88"/>
      <c r="F37" s="88"/>
      <c r="G37" s="88"/>
    </row>
    <row r="38" spans="2:7" ht="14.45" customHeight="1">
      <c r="B38" s="88"/>
      <c r="C38" s="88"/>
      <c r="D38" s="88"/>
      <c r="E38" s="88"/>
      <c r="F38" s="88"/>
      <c r="G38" s="88"/>
    </row>
    <row r="39" spans="2:7" ht="14.45" customHeight="1">
      <c r="B39" s="88"/>
      <c r="C39" s="88"/>
      <c r="D39" s="88"/>
      <c r="E39" s="88"/>
      <c r="F39" s="88"/>
      <c r="G39" s="88"/>
    </row>
    <row r="40" spans="2:7" ht="14.45" customHeight="1">
      <c r="B40" s="88"/>
      <c r="C40" s="88"/>
      <c r="D40" s="88"/>
      <c r="E40" s="88"/>
      <c r="F40" s="88"/>
      <c r="G40" s="88"/>
    </row>
    <row r="41" spans="2:7" ht="14.45" customHeight="1">
      <c r="B41" s="88"/>
      <c r="C41" s="88"/>
      <c r="D41" s="88"/>
      <c r="E41" s="88"/>
      <c r="F41" s="88"/>
      <c r="G41" s="88"/>
    </row>
    <row r="42" spans="2:7" ht="14.45" customHeight="1">
      <c r="B42" s="88"/>
      <c r="C42" s="88"/>
      <c r="D42" s="88"/>
      <c r="E42" s="88"/>
      <c r="F42" s="88"/>
      <c r="G42" s="88"/>
    </row>
    <row r="43" spans="2:7" ht="14.45" customHeight="1">
      <c r="B43" s="88"/>
      <c r="C43" s="88"/>
      <c r="D43" s="88"/>
      <c r="E43" s="88"/>
      <c r="F43" s="88"/>
      <c r="G43" s="88"/>
    </row>
    <row r="44" spans="2:7" ht="14.45" customHeight="1">
      <c r="B44" s="88"/>
      <c r="C44" s="88"/>
      <c r="D44" s="88"/>
      <c r="E44" s="88"/>
      <c r="F44" s="88"/>
      <c r="G44" s="88"/>
    </row>
  </sheetData>
  <mergeCells count="16">
    <mergeCell ref="B28:G28"/>
    <mergeCell ref="B23:G23"/>
    <mergeCell ref="B24:G24"/>
    <mergeCell ref="B25:G25"/>
    <mergeCell ref="B26:G26"/>
    <mergeCell ref="B27:G27"/>
    <mergeCell ref="B14:G14"/>
    <mergeCell ref="B15:G15"/>
    <mergeCell ref="B16:G16"/>
    <mergeCell ref="B17:G17"/>
    <mergeCell ref="B2:D3"/>
    <mergeCell ref="B22:G22"/>
    <mergeCell ref="B18:G18"/>
    <mergeCell ref="B19:G19"/>
    <mergeCell ref="B20:G20"/>
    <mergeCell ref="B21:G21"/>
  </mergeCells>
  <hyperlinks>
    <hyperlink ref="C6" display="At all times" xr:uid="{00000000-0004-0000-0800-000000000000}"/>
  </hyperlink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60094c1-103e-4691-ab6b-603e2df31610">
      <Terms xmlns="http://schemas.microsoft.com/office/infopath/2007/PartnerControls"/>
    </lcf76f155ced4ddcb4097134ff3c332f>
    <TaxCatchAll xmlns="6584e5a5-4f8c-4090-b1cd-fba3d2dfea20" xsi:nil="true"/>
    <Comments xmlns="c60094c1-103e-4691-ab6b-603e2df31610" xsi:nil="true"/>
    <SharedWithUsers xmlns="6584e5a5-4f8c-4090-b1cd-fba3d2dfea20">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90C51B8E2DA041A7C716FE977D1AD9" ma:contentTypeVersion="19" ma:contentTypeDescription="Create a new document." ma:contentTypeScope="" ma:versionID="83ce8f2cc1642c5b57d289b1aa011838">
  <xsd:schema xmlns:xsd="http://www.w3.org/2001/XMLSchema" xmlns:xs="http://www.w3.org/2001/XMLSchema" xmlns:p="http://schemas.microsoft.com/office/2006/metadata/properties" xmlns:ns1="http://schemas.microsoft.com/sharepoint/v3" xmlns:ns2="c60094c1-103e-4691-ab6b-603e2df31610" xmlns:ns3="6584e5a5-4f8c-4090-b1cd-fba3d2dfea20" targetNamespace="http://schemas.microsoft.com/office/2006/metadata/properties" ma:root="true" ma:fieldsID="2098319fa05898712ad00c13fbffdf01" ns1:_="" ns2:_="" ns3:_="">
    <xsd:import namespace="http://schemas.microsoft.com/sharepoint/v3"/>
    <xsd:import namespace="c60094c1-103e-4691-ab6b-603e2df31610"/>
    <xsd:import namespace="6584e5a5-4f8c-4090-b1cd-fba3d2dfe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094c1-103e-4691-ab6b-603e2df3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Comments" ma:index="25" nillable="true" ma:displayName="Comments" ma:format="Dropdown" ma:internalName="Comment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84e5a5-4f8c-4090-b1cd-fba3d2dfe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48d52c1-7527-4a94-b048-d2193521e279}" ma:internalName="TaxCatchAll" ma:showField="CatchAllData" ma:web="6584e5a5-4f8c-4090-b1cd-fba3d2dfe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45E7B0-56BF-4DD9-8661-9F25868F6614}"/>
</file>

<file path=customXml/itemProps2.xml><?xml version="1.0" encoding="utf-8"?>
<ds:datastoreItem xmlns:ds="http://schemas.openxmlformats.org/officeDocument/2006/customXml" ds:itemID="{11B1B654-2B63-447B-889F-37F9348D3A1A}"/>
</file>

<file path=customXml/itemProps3.xml><?xml version="1.0" encoding="utf-8"?>
<ds:datastoreItem xmlns:ds="http://schemas.openxmlformats.org/officeDocument/2006/customXml" ds:itemID="{99C153C4-2F77-471C-A12C-D651EAEF3B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Crosbie, Peter</dc:creator>
  <cp:keywords/>
  <dc:description/>
  <cp:lastModifiedBy>OGUNLAJA, Modupe (EAST LONDON NHS FOUNDATION TRUST)</cp:lastModifiedBy>
  <cp:revision/>
  <dcterms:created xsi:type="dcterms:W3CDTF">2016-10-21T13:47:58Z</dcterms:created>
  <dcterms:modified xsi:type="dcterms:W3CDTF">2022-10-26T10:19:09Z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0x010100D490C51B8E2DA041A7C716FE977D1AD9</vt:lpwstr>
  </property>
  <property fmtid="{D5CDD505-2E9C-101B-9397-08002B2CF9AE}" pid="3" name="Order">
    <vt:r8>396900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