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Performance Management\NHSE\2024-2025\Quarter 1\Forensics\SCFT\"/>
    </mc:Choice>
  </mc:AlternateContent>
  <bookViews>
    <workbookView xWindow="-105" yWindow="-105" windowWidth="19425" windowHeight="10425"/>
  </bookViews>
  <sheets>
    <sheet name="Measures" sheetId="2" r:id="rId1"/>
    <sheet name="ELFT Business Rules" sheetId="3" state="hidden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2" l="1"/>
  <c r="I43" i="2"/>
  <c r="H43" i="2"/>
  <c r="U31" i="2"/>
  <c r="U30" i="2"/>
  <c r="U29" i="2"/>
  <c r="U28" i="2"/>
  <c r="U27" i="2"/>
  <c r="U13" i="2" l="1"/>
  <c r="U12" i="2"/>
  <c r="J38" i="2"/>
  <c r="J37" i="2"/>
  <c r="J36" i="2"/>
  <c r="J40" i="2"/>
  <c r="J39" i="2"/>
  <c r="J35" i="2"/>
  <c r="J34" i="2"/>
  <c r="I38" i="2"/>
  <c r="I37" i="2"/>
  <c r="I36" i="2"/>
  <c r="I40" i="2"/>
  <c r="I39" i="2"/>
  <c r="I35" i="2"/>
  <c r="I34" i="2"/>
  <c r="H38" i="2"/>
  <c r="H37" i="2"/>
  <c r="H36" i="2"/>
  <c r="H40" i="2"/>
  <c r="H39" i="2"/>
  <c r="H35" i="2"/>
  <c r="H34" i="2"/>
  <c r="J30" i="2"/>
  <c r="I30" i="2"/>
  <c r="H30" i="2"/>
  <c r="U34" i="2" l="1"/>
  <c r="U19" i="2"/>
  <c r="W12" i="2" l="1"/>
  <c r="U42" i="2" l="1"/>
  <c r="U35" i="2"/>
  <c r="V35" i="2"/>
  <c r="W35" i="2"/>
  <c r="X35" i="2"/>
  <c r="U36" i="2"/>
  <c r="V36" i="2"/>
  <c r="W36" i="2"/>
  <c r="X36" i="2"/>
  <c r="U37" i="2"/>
  <c r="V37" i="2"/>
  <c r="W37" i="2"/>
  <c r="X37" i="2"/>
  <c r="U38" i="2"/>
  <c r="V38" i="2"/>
  <c r="W38" i="2"/>
  <c r="X38" i="2"/>
  <c r="U39" i="2"/>
  <c r="V39" i="2"/>
  <c r="W39" i="2"/>
  <c r="X39" i="2"/>
  <c r="U40" i="2"/>
  <c r="V40" i="2"/>
  <c r="W40" i="2"/>
  <c r="X40" i="2"/>
  <c r="U41" i="2"/>
  <c r="V41" i="2"/>
  <c r="W41" i="2"/>
  <c r="X41" i="2"/>
  <c r="V31" i="2"/>
  <c r="W31" i="2"/>
  <c r="X31" i="2"/>
  <c r="X30" i="2"/>
  <c r="W30" i="2"/>
  <c r="V30" i="2"/>
  <c r="X28" i="2"/>
  <c r="X29" i="2"/>
  <c r="W28" i="2"/>
  <c r="W29" i="2"/>
  <c r="V28" i="2"/>
  <c r="V29" i="2"/>
  <c r="X27" i="2"/>
  <c r="W27" i="2"/>
  <c r="V27" i="2"/>
  <c r="U24" i="2"/>
  <c r="V24" i="2"/>
  <c r="W24" i="2"/>
  <c r="X24" i="2"/>
  <c r="W23" i="2"/>
  <c r="U23" i="2"/>
  <c r="X13" i="2"/>
  <c r="X14" i="2"/>
  <c r="X15" i="2"/>
  <c r="X16" i="2"/>
  <c r="X17" i="2"/>
  <c r="X18" i="2"/>
  <c r="X19" i="2"/>
  <c r="X20" i="2"/>
  <c r="W13" i="2"/>
  <c r="W14" i="2"/>
  <c r="W15" i="2"/>
  <c r="W16" i="2"/>
  <c r="W17" i="2"/>
  <c r="W18" i="2"/>
  <c r="W19" i="2"/>
  <c r="W20" i="2"/>
  <c r="V13" i="2"/>
  <c r="V14" i="2"/>
  <c r="V15" i="2"/>
  <c r="V16" i="2"/>
  <c r="V17" i="2"/>
  <c r="V18" i="2"/>
  <c r="V19" i="2"/>
  <c r="V20" i="2"/>
  <c r="U14" i="2"/>
  <c r="U15" i="2"/>
  <c r="U16" i="2"/>
  <c r="U17" i="2"/>
  <c r="U18" i="2"/>
  <c r="U20" i="2"/>
  <c r="X42" i="2"/>
  <c r="W42" i="2"/>
  <c r="V42" i="2"/>
  <c r="U43" i="2"/>
  <c r="V43" i="2"/>
  <c r="W43" i="2"/>
  <c r="X43" i="2"/>
  <c r="X34" i="2"/>
  <c r="W34" i="2"/>
  <c r="V34" i="2"/>
  <c r="X23" i="2"/>
  <c r="V23" i="2"/>
  <c r="X12" i="2"/>
  <c r="V12" i="2"/>
</calcChain>
</file>

<file path=xl/sharedStrings.xml><?xml version="1.0" encoding="utf-8"?>
<sst xmlns="http://schemas.openxmlformats.org/spreadsheetml/2006/main" count="360" uniqueCount="159">
  <si>
    <t>SERVICE DELIVERY</t>
  </si>
  <si>
    <t>Specialist Community Forensic Teams</t>
  </si>
  <si>
    <t>North London Forensic Consortium</t>
  </si>
  <si>
    <t>SCFT KPIs 24_25 Final</t>
  </si>
  <si>
    <t>Caseload Information</t>
  </si>
  <si>
    <t>Description</t>
  </si>
  <si>
    <t>Target or Trend</t>
  </si>
  <si>
    <t>Apr</t>
  </si>
  <si>
    <t>May</t>
  </si>
  <si>
    <t>Jun</t>
  </si>
  <si>
    <t>Jul</t>
  </si>
  <si>
    <t>Aug</t>
  </si>
  <si>
    <t>Sept</t>
  </si>
  <si>
    <t>Oct</t>
  </si>
  <si>
    <t>Nov</t>
  </si>
  <si>
    <t>Dec</t>
  </si>
  <si>
    <t>Jan</t>
  </si>
  <si>
    <t>Feb</t>
  </si>
  <si>
    <t>Mar</t>
  </si>
  <si>
    <t>Q1</t>
  </si>
  <si>
    <t>Q2</t>
  </si>
  <si>
    <t>Q3</t>
  </si>
  <si>
    <t>Q4</t>
  </si>
  <si>
    <t>SC1</t>
  </si>
  <si>
    <t>Number of community patients on caseload</t>
  </si>
  <si>
    <t>No.</t>
  </si>
  <si>
    <t>Excludes joint working cases.
Only record cases where the  SCFT is the care co-ordinator/RC/Social Supervisor</t>
  </si>
  <si>
    <t xml:space="preserve">upward trend </t>
  </si>
  <si>
    <t>SC2</t>
  </si>
  <si>
    <t>Number of inpatient (in-reach) patients on caseload</t>
  </si>
  <si>
    <t>No. of active inpatient cases member of the team are engaged in direct contact to accelerate discharge, not the total of everyone from that borough/attending a ward round</t>
  </si>
  <si>
    <t>upward trend</t>
  </si>
  <si>
    <t>SC3</t>
  </si>
  <si>
    <t>Number of new patients discharged to community service</t>
  </si>
  <si>
    <t>Report only patients discharged to SCFT and not CMHT/non-secure hospitals/high-secure/prison</t>
  </si>
  <si>
    <t>SC4</t>
  </si>
  <si>
    <t>Number of patients referred to but not accepted by SCFT</t>
  </si>
  <si>
    <t>Report patients referred but not accepted.  Provide narrative in comments to describe reason case not accepted</t>
  </si>
  <si>
    <t>SC5</t>
  </si>
  <si>
    <t xml:space="preserve">Number of patients discharged from SCFT to secondary care community team </t>
  </si>
  <si>
    <t>Record once full handover to local MH team has been complete and patient discharged</t>
  </si>
  <si>
    <t>SC6</t>
  </si>
  <si>
    <t xml:space="preserve">Number of patients accepted from sources other than low or medium secure services (e.g. PICU/prison/locked rehab) </t>
  </si>
  <si>
    <t>This is from other non-secure services e.g. prison/PICU/locked rehab.  Do not count those accepted from other secure beds. This must include NELT &amp; CNWL</t>
  </si>
  <si>
    <t>SC7</t>
  </si>
  <si>
    <t>Number of cases where advice or liaison has been offered to other agencies or teams</t>
  </si>
  <si>
    <t>SC8</t>
  </si>
  <si>
    <t>Number of all 37/41 patients conditionally discharged via RC request to MOJ (not tribunal)</t>
  </si>
  <si>
    <t>SC9</t>
  </si>
  <si>
    <t>Number of patients discharged to SCFT with total inpatient stay of greater than five years</t>
  </si>
  <si>
    <t>This should refer to continuous length of stay in service (not just from  current security level)</t>
  </si>
  <si>
    <t>Recall/Readmission Information</t>
  </si>
  <si>
    <t>SC10</t>
  </si>
  <si>
    <t xml:space="preserve">Number of patients readmitted to hospital </t>
  </si>
  <si>
    <t>Any recall/admission in month to secure or non-secure hospital (e.g. PICU)</t>
  </si>
  <si>
    <t>SC11</t>
  </si>
  <si>
    <t xml:space="preserve">Number of patients convicted of a new offence once discharged </t>
  </si>
  <si>
    <t>Only report those convicted (not charged only)</t>
  </si>
  <si>
    <t>Activity Data</t>
  </si>
  <si>
    <t>SC12</t>
  </si>
  <si>
    <t>Mean number of contacts by all SCFT professionals per patient in the community</t>
  </si>
  <si>
    <t>Mean</t>
  </si>
  <si>
    <t>Count appointment as the number of contacts, not the number of staff involved (e.g. one appointment with three staff members in attendance should be recorded as 1 appointment.  CPA's also count as 1 appointment</t>
  </si>
  <si>
    <t>more than 4 per month</t>
  </si>
  <si>
    <t>SC13</t>
  </si>
  <si>
    <t>Mean number of contacts by all SCFT professional for inpatients on a SCFT caseload</t>
  </si>
  <si>
    <t>Contacts with current inpatients.  Count contacts as the number of contacts, not the number of individual staff involved during that contact.  As per SC14</t>
  </si>
  <si>
    <t>SC14</t>
  </si>
  <si>
    <t>Mean number of days since patient on SCFT caseload  (not inpatients awaiting discharge) last seen by professional from SCFT</t>
  </si>
  <si>
    <t>Based on last face to face contact (sum of days since last face to face contact/number of patients)</t>
  </si>
  <si>
    <t>&lt;7 days</t>
  </si>
  <si>
    <t>SC15</t>
  </si>
  <si>
    <t>HCR-20 or other structured professional judgement completed in last year</t>
  </si>
  <si>
    <t>%</t>
  </si>
  <si>
    <t>Report only for patients who have been in the community for over 12 months.  E.g.: Number of patients in the community for over 12 months with HCR-20 completed in last year, divided by number of patients in the community for over 12 months</t>
  </si>
  <si>
    <t>SC16</t>
  </si>
  <si>
    <t>Percentage of patients over 40 years with QRISK measured in the last 5 years (including assessments by GPs)</t>
  </si>
  <si>
    <t>Report for patients over 40 only</t>
  </si>
  <si>
    <t>&gt;90%</t>
  </si>
  <si>
    <t>Therapies and ETE</t>
  </si>
  <si>
    <t>SC17</t>
  </si>
  <si>
    <t>Percentage of all patients referred to substance use therapy</t>
  </si>
  <si>
    <t>No of patients referred to substance misuse therapy divided by the number of patients on SCFT caseload</t>
  </si>
  <si>
    <t>SC18</t>
  </si>
  <si>
    <t>Percentage of all patients engaged in substance use therapy</t>
  </si>
  <si>
    <t>No. of patients engaging in substance use work divided by total number of patients on SCFT caseload</t>
  </si>
  <si>
    <t>SC19</t>
  </si>
  <si>
    <t>Percentage of all patients referred to occupational therapy</t>
  </si>
  <si>
    <t>No. of patients referred to occupational therapy divided by total number of patients on SCFT caseload</t>
  </si>
  <si>
    <t>SC20</t>
  </si>
  <si>
    <t>% engaging in 1:1 occuptional therapy</t>
  </si>
  <si>
    <t>No. of patients engaging in 1:1 therapy divided by total number referred to occupational therapy</t>
  </si>
  <si>
    <t>SC21</t>
  </si>
  <si>
    <t>% engaging in occuptional therapy groups</t>
  </si>
  <si>
    <t>No of patients engaging in groups divided by total number of referred to occupational therapy</t>
  </si>
  <si>
    <t>SC22</t>
  </si>
  <si>
    <t>Percentage of patients referred to psychological therapy</t>
  </si>
  <si>
    <t>No. of patients referred to psychological therapy divided by total number of patients on SCFT caseload</t>
  </si>
  <si>
    <t>SC23</t>
  </si>
  <si>
    <t>Percentage of all patients engaged in psychological therapy</t>
  </si>
  <si>
    <t>No of patients engaged in psychological therapy divided by total number referred</t>
  </si>
  <si>
    <t>SC24</t>
  </si>
  <si>
    <t>Patients in paid employment (excluding EBE or UI work)</t>
  </si>
  <si>
    <t>Count of patients in paid employment, exclude if patients paid work only relates to EBE or UI work</t>
  </si>
  <si>
    <t>SC25</t>
  </si>
  <si>
    <t>Patients undertaking externally delivered training (can include attendance at recovery colleges)</t>
  </si>
  <si>
    <t>SC27</t>
  </si>
  <si>
    <t>% SCFT vacancy rate</t>
  </si>
  <si>
    <t>As a % of SCFT establishment.  Please provide narrative to describe which posts are vacant in the comments section</t>
  </si>
  <si>
    <t>&lt; 12%</t>
  </si>
  <si>
    <t xml:space="preserve">Number of patients accepted from sources other than low or medium secure services (e.g PICU/prison/locked rehab) </t>
  </si>
  <si>
    <t>Mean number of contacts by all professionals per patient in the community</t>
  </si>
  <si>
    <t>Percentage of patients accepted from secure services following referral for discharge</t>
  </si>
  <si>
    <t>Mean time spent in therapy of any kind per patient</t>
  </si>
  <si>
    <t>Percentage of all patients engaged in occupational therapy</t>
  </si>
  <si>
    <t>Mean time from decision to admit, to admission, for recalled or readmitted patients</t>
  </si>
  <si>
    <t>ID</t>
  </si>
  <si>
    <t>Metric</t>
  </si>
  <si>
    <t>Value</t>
  </si>
  <si>
    <t>Definition</t>
  </si>
  <si>
    <t>Numerator</t>
  </si>
  <si>
    <t>Denominator</t>
  </si>
  <si>
    <t>2024-25</t>
  </si>
  <si>
    <t>&gt; Distinct client snapshot open end of each month for 2 SCFT teams
&gt;  Current inpatient on snapshot date = No
&gt; CPA Level = On CPA</t>
  </si>
  <si>
    <t>Number of current inpatient (inreach) patients on caseload</t>
  </si>
  <si>
    <t>&gt; Distinct client snapshot open end of each month for 2 SCFT teams
&gt;  Current inpatient on snapshot date = Yes
&gt; CPA Level = On CPA</t>
  </si>
  <si>
    <t>&gt; Inpatient discharges
&gt; Open to any one of the 2 Steams on inpatient discharge date = Yes</t>
  </si>
  <si>
    <t>&gt; Discharges with discharge reason as 'inappropriate referral’
&gt; Referral reason as 'Treatment' only</t>
  </si>
  <si>
    <t>New</t>
  </si>
  <si>
    <t>&gt; Discharge reason as 'Care complete'</t>
  </si>
  <si>
    <t>Was SC6</t>
  </si>
  <si>
    <t>&gt; Referrals accepted for the 2 SCFT teams
&gt; Referral sources is not  'Independent sector - Low Secure Inpatients', 'Independent sector - Medium Secure Inpatients', 'Internal - Inpatient Service (Forensics)'</t>
  </si>
  <si>
    <t>&gt; Referrals to the SCFT team
&gt; Referral reason isnt 'Treatment'
&gt; Include blank referral reasons</t>
  </si>
  <si>
    <t>Manual from services</t>
  </si>
  <si>
    <t>&gt; Inpatient discharges
&gt; Open to SCFT on inpatient discharge date = Yes
&gt; Length of stay = 5 or more years</t>
  </si>
  <si>
    <t>&gt; Seen F2F/Telephone/Video contacts by the team
&gt; Average contacts by patients</t>
  </si>
  <si>
    <t>Mean number of contacts by all SCFT professionals for inpatients on a SCFT caseload</t>
  </si>
  <si>
    <t>&gt; Seen F2F/Telephone/Video contacts by the team
&gt; Average contacts by HCP
&gt; Inpatient at time of caseload snapshot</t>
  </si>
  <si>
    <t>Mean number of days since patient in community (not inpatients awaiting discharge) service last seen (face to face contacts)</t>
  </si>
  <si>
    <t>&gt; Average days between Last seen F2F contact and snapshot end date for SCFT team
&gt; Not an inpatient on caseload snapshot
&gt; On CPA
&gt; Referral reason as 'Treatment'</t>
  </si>
  <si>
    <t>&gt; No. of HCR20 after last inpatient discharge = Yes</t>
  </si>
  <si>
    <t>&gt; Client snapshot open at the end of each month
&gt; Current inpatient on snapshot date = No
&gt; CPA Level = On CPA
&gt; Last inpatient discharge to snapshot date is less than or equal to 365 days</t>
  </si>
  <si>
    <t>Number of unique clients that were seen (F2F/Tel) with the substance therapy group
Substance Use Therapy = Staff professional group as 'MH Non-Clinical - Drug &amp; Alcohol Specialist', MH Therapy – Therapy Assistant</t>
  </si>
  <si>
    <t>Number of unique clients that were seen (F2F/Tel) with the occupational therapy group
Occupational Therapy = Staff professional group as 'Occupational Therapy'</t>
  </si>
  <si>
    <t>Number of unique clients that were seen (F2F/Tel) with the psychological therapy group
Physchological Therapy = Staff professional group as 'MH Therapy - Art Therapist','MH Therapy - Dramatherapist','MH Therapy - Psychotherapist','Psychological Therapies','Psychologist','Psychotherapist'</t>
  </si>
  <si>
    <t>&gt; No. of referrals accepted</t>
  </si>
  <si>
    <t>Removed</t>
  </si>
  <si>
    <t>Sum of contact duration of all 3 therapy groups (in hours)</t>
  </si>
  <si>
    <t>Number of unique clients seen (F2F/Telephone) in the 2 teams with the 3 therapy groups
'Substance Use Therapy = Staff professional group as 'MH Non-Clinical - Drug &amp; Alcohol Specialist', MH Therapy – Therapy Assistant
Occupational Therapy = Staff professional group as 'Occupational Therapy'
Physchological Therapy = Staff professional group as 'MH Therapy - Art Therapist','MH Therapy - Dramatherapist','MH Therapy - Psychotherapist','Psychological Therapies','Psychologist','Psychotherapist'</t>
  </si>
  <si>
    <t xml:space="preserve">Mean length of total hospital stay of patients discharged </t>
  </si>
  <si>
    <t>&gt; Inpatient discharges
&gt; Open to any one of the 2 Steams on inpatient discharge date = Yes
&gt; Average LOS in days</t>
  </si>
  <si>
    <t>Mean time from referral accepted to SCFT to discharge of patients into the community</t>
  </si>
  <si>
    <t>&gt; Inpatient discharges
&gt; Open to any one of the 2 teams on inpatient discharge date = Yes
&gt;  Average LOS in days from referral accepted date or referral date to inpatient discharge</t>
  </si>
  <si>
    <t>Mean time from first unescorted leave to discharge of patients to SCFT</t>
  </si>
  <si>
    <t>ELFT Comments</t>
  </si>
  <si>
    <t xml:space="preserve">Unique clients that were open SCFT team during the period
</t>
  </si>
  <si>
    <t>Unique clients that were open to SCFT team during the period</t>
  </si>
  <si>
    <t>&gt; No. of referrals for the SCFT team
&gt;  Referral sources =  'Independent sector - Low Secure Inpatients', 'Independent sector - Medium Secure Inpatients', 'Internal - Inpatient Service (Forensics)'</t>
  </si>
  <si>
    <t>Data currently obtained from GP via HIE or GPEN-experience difficulties- info not available or GP not responding. Compliance down due to patients movements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</si>
</sst>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4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0"/>
      <color rgb="FF002060"/>
      <name val="Arial"/>
      <family val="2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1"/>
      <name val="Arial"/>
      <family val="2"/>
    </font>
    <font>
      <b/>
      <sz val="9"/>
      <color theme="0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9" fontId="1" fillId="0" borderId="0" applyFont="0" applyFill="0" applyBorder="0" applyAlignment="0" applyProtection="0"/>
  </cellStyleXfs>
  <cellXfs count="159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17" fontId="7" fillId="5" borderId="1" xfId="0" applyNumberFormat="1" applyFont="1" applyFill="1" applyBorder="1"/>
    <xf numFmtId="17" fontId="7" fillId="5" borderId="2" xfId="0" applyNumberFormat="1" applyFont="1" applyFill="1" applyBorder="1"/>
    <xf numFmtId="0" fontId="11" fillId="0" borderId="0" xfId="0" applyFont="1" applyAlignment="1">
      <alignment horizontal="left"/>
    </xf>
    <xf numFmtId="17" fontId="11" fillId="5" borderId="2" xfId="0" applyNumberFormat="1" applyFont="1" applyFill="1" applyBorder="1" applyAlignment="1">
      <alignment horizontal="left"/>
    </xf>
    <xf numFmtId="0" fontId="4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/>
    </xf>
    <xf numFmtId="0" fontId="10" fillId="6" borderId="6" xfId="0" applyFont="1" applyFill="1" applyBorder="1" applyAlignment="1">
      <alignment vertical="center"/>
    </xf>
    <xf numFmtId="0" fontId="10" fillId="6" borderId="7" xfId="0" applyFont="1" applyFill="1" applyBorder="1" applyAlignment="1">
      <alignment horizontal="center" vertical="center"/>
    </xf>
    <xf numFmtId="0" fontId="10" fillId="6" borderId="8" xfId="0" applyFont="1" applyFill="1" applyBorder="1" applyAlignment="1">
      <alignment horizontal="center" vertical="center"/>
    </xf>
    <xf numFmtId="0" fontId="10" fillId="6" borderId="18" xfId="0" applyFont="1" applyFill="1" applyBorder="1" applyAlignment="1">
      <alignment vertical="center"/>
    </xf>
    <xf numFmtId="0" fontId="13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4" fillId="0" borderId="20" xfId="0" applyFont="1" applyBorder="1" applyAlignment="1">
      <alignment vertical="center" wrapText="1"/>
    </xf>
    <xf numFmtId="0" fontId="15" fillId="0" borderId="0" xfId="0" applyFont="1"/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4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vertical="center" wrapText="1"/>
    </xf>
    <xf numFmtId="0" fontId="14" fillId="0" borderId="17" xfId="0" applyFont="1" applyBorder="1" applyAlignment="1">
      <alignment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3" fillId="2" borderId="4" xfId="0" applyFont="1" applyFill="1" applyBorder="1" applyAlignment="1">
      <alignment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vertical="center" wrapText="1"/>
    </xf>
    <xf numFmtId="0" fontId="14" fillId="2" borderId="17" xfId="0" applyFont="1" applyFill="1" applyBorder="1" applyAlignment="1">
      <alignment vertical="center" wrapText="1"/>
    </xf>
    <xf numFmtId="0" fontId="15" fillId="2" borderId="0" xfId="0" applyFont="1" applyFill="1"/>
    <xf numFmtId="0" fontId="15" fillId="2" borderId="12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19" xfId="0" applyFont="1" applyBorder="1" applyAlignment="1">
      <alignment vertical="center"/>
    </xf>
    <xf numFmtId="0" fontId="16" fillId="6" borderId="6" xfId="0" applyFont="1" applyFill="1" applyBorder="1" applyAlignment="1">
      <alignment vertical="center"/>
    </xf>
    <xf numFmtId="0" fontId="16" fillId="6" borderId="18" xfId="0" applyFont="1" applyFill="1" applyBorder="1" applyAlignment="1">
      <alignment vertical="center"/>
    </xf>
    <xf numFmtId="0" fontId="17" fillId="0" borderId="4" xfId="0" applyFont="1" applyBorder="1" applyAlignment="1">
      <alignment horizontal="center" vertical="center" wrapText="1"/>
    </xf>
    <xf numFmtId="0" fontId="17" fillId="2" borderId="4" xfId="0" applyFont="1" applyFill="1" applyBorder="1" applyAlignment="1">
      <alignment vertical="center" wrapText="1"/>
    </xf>
    <xf numFmtId="9" fontId="13" fillId="2" borderId="4" xfId="0" applyNumberFormat="1" applyFont="1" applyFill="1" applyBorder="1" applyAlignment="1">
      <alignment horizontal="center" vertical="center" wrapText="1"/>
    </xf>
    <xf numFmtId="9" fontId="14" fillId="2" borderId="17" xfId="0" applyNumberFormat="1" applyFont="1" applyFill="1" applyBorder="1" applyAlignment="1">
      <alignment horizontal="left" vertical="center" wrapText="1"/>
    </xf>
    <xf numFmtId="9" fontId="15" fillId="0" borderId="0" xfId="0" applyNumberFormat="1" applyFont="1"/>
    <xf numFmtId="9" fontId="13" fillId="0" borderId="4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vertical="center"/>
    </xf>
    <xf numFmtId="0" fontId="14" fillId="0" borderId="17" xfId="0" applyFont="1" applyBorder="1" applyAlignment="1">
      <alignment vertical="center"/>
    </xf>
    <xf numFmtId="0" fontId="13" fillId="0" borderId="0" xfId="0" applyFont="1" applyAlignment="1">
      <alignment vertical="center" wrapText="1"/>
    </xf>
    <xf numFmtId="0" fontId="17" fillId="2" borderId="0" xfId="0" applyFont="1" applyFill="1" applyAlignment="1">
      <alignment vertical="center" wrapText="1"/>
    </xf>
    <xf numFmtId="9" fontId="13" fillId="0" borderId="0" xfId="0" applyNumberFormat="1" applyFont="1" applyAlignment="1">
      <alignment vertical="center" wrapText="1"/>
    </xf>
    <xf numFmtId="9" fontId="13" fillId="2" borderId="5" xfId="0" applyNumberFormat="1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vertical="center" wrapText="1"/>
    </xf>
    <xf numFmtId="0" fontId="14" fillId="2" borderId="4" xfId="0" applyFont="1" applyFill="1" applyBorder="1" applyAlignment="1">
      <alignment vertical="center"/>
    </xf>
    <xf numFmtId="0" fontId="14" fillId="2" borderId="17" xfId="0" applyFont="1" applyFill="1" applyBorder="1" applyAlignment="1">
      <alignment vertical="center"/>
    </xf>
    <xf numFmtId="9" fontId="15" fillId="2" borderId="0" xfId="0" applyNumberFormat="1" applyFont="1" applyFill="1"/>
    <xf numFmtId="0" fontId="14" fillId="2" borderId="5" xfId="0" applyFont="1" applyFill="1" applyBorder="1" applyAlignment="1">
      <alignment vertical="center"/>
    </xf>
    <xf numFmtId="0" fontId="15" fillId="2" borderId="15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18" fillId="7" borderId="4" xfId="0" applyFont="1" applyFill="1" applyBorder="1"/>
    <xf numFmtId="0" fontId="18" fillId="7" borderId="21" xfId="0" applyFont="1" applyFill="1" applyBorder="1"/>
    <xf numFmtId="0" fontId="19" fillId="0" borderId="4" xfId="0" applyFont="1" applyBorder="1" applyAlignment="1">
      <alignment vertical="center" wrapText="1"/>
    </xf>
    <xf numFmtId="0" fontId="20" fillId="0" borderId="4" xfId="0" applyFont="1" applyBorder="1" applyAlignment="1">
      <alignment vertical="center" wrapText="1"/>
    </xf>
    <xf numFmtId="0" fontId="19" fillId="0" borderId="4" xfId="0" applyFont="1" applyBorder="1" applyAlignment="1">
      <alignment horizontal="center" vertical="center" wrapText="1"/>
    </xf>
    <xf numFmtId="0" fontId="20" fillId="0" borderId="4" xfId="0" applyFont="1" applyBorder="1"/>
    <xf numFmtId="0" fontId="20" fillId="8" borderId="4" xfId="0" applyFont="1" applyFill="1" applyBorder="1"/>
    <xf numFmtId="0" fontId="20" fillId="0" borderId="4" xfId="0" applyFont="1" applyBorder="1" applyAlignment="1">
      <alignment wrapText="1"/>
    </xf>
    <xf numFmtId="0" fontId="0" fillId="0" borderId="4" xfId="0" applyBorder="1"/>
    <xf numFmtId="0" fontId="21" fillId="0" borderId="4" xfId="0" applyFont="1" applyBorder="1" applyAlignment="1">
      <alignment horizontal="center" vertical="center" wrapText="1"/>
    </xf>
    <xf numFmtId="0" fontId="19" fillId="8" borderId="4" xfId="0" applyFont="1" applyFill="1" applyBorder="1" applyAlignment="1">
      <alignment vertical="center" wrapText="1"/>
    </xf>
    <xf numFmtId="0" fontId="21" fillId="8" borderId="4" xfId="0" applyFont="1" applyFill="1" applyBorder="1" applyAlignment="1">
      <alignment horizontal="left" vertical="center" wrapText="1"/>
    </xf>
    <xf numFmtId="9" fontId="19" fillId="8" borderId="4" xfId="0" applyNumberFormat="1" applyFont="1" applyFill="1" applyBorder="1" applyAlignment="1">
      <alignment horizontal="center" vertical="center" wrapText="1"/>
    </xf>
    <xf numFmtId="0" fontId="20" fillId="8" borderId="4" xfId="0" applyFont="1" applyFill="1" applyBorder="1" applyAlignment="1">
      <alignment wrapText="1"/>
    </xf>
    <xf numFmtId="0" fontId="0" fillId="8" borderId="4" xfId="0" applyFill="1" applyBorder="1"/>
    <xf numFmtId="0" fontId="21" fillId="2" borderId="4" xfId="0" applyFont="1" applyFill="1" applyBorder="1" applyAlignment="1">
      <alignment horizontal="left" vertical="center" wrapText="1"/>
    </xf>
    <xf numFmtId="9" fontId="19" fillId="0" borderId="4" xfId="0" applyNumberFormat="1" applyFont="1" applyBorder="1" applyAlignment="1">
      <alignment horizontal="center" vertical="center" wrapText="1"/>
    </xf>
    <xf numFmtId="0" fontId="21" fillId="8" borderId="4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left" vertical="center" wrapText="1"/>
    </xf>
    <xf numFmtId="0" fontId="19" fillId="9" borderId="4" xfId="0" applyFont="1" applyFill="1" applyBorder="1" applyAlignment="1">
      <alignment vertical="center" wrapText="1"/>
    </xf>
    <xf numFmtId="0" fontId="21" fillId="9" borderId="4" xfId="0" applyFont="1" applyFill="1" applyBorder="1" applyAlignment="1">
      <alignment horizontal="left" vertical="center" wrapText="1"/>
    </xf>
    <xf numFmtId="0" fontId="21" fillId="9" borderId="4" xfId="0" applyFont="1" applyFill="1" applyBorder="1" applyAlignment="1">
      <alignment horizontal="center" vertical="center" wrapText="1"/>
    </xf>
    <xf numFmtId="0" fontId="20" fillId="9" borderId="4" xfId="0" applyFont="1" applyFill="1" applyBorder="1"/>
    <xf numFmtId="0" fontId="20" fillId="9" borderId="4" xfId="0" applyFont="1" applyFill="1" applyBorder="1" applyAlignment="1">
      <alignment wrapText="1"/>
    </xf>
    <xf numFmtId="0" fontId="0" fillId="9" borderId="4" xfId="0" applyFill="1" applyBorder="1"/>
    <xf numFmtId="0" fontId="10" fillId="6" borderId="6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left"/>
    </xf>
    <xf numFmtId="0" fontId="23" fillId="2" borderId="4" xfId="0" applyFont="1" applyFill="1" applyBorder="1" applyAlignment="1">
      <alignment vertical="center" wrapText="1"/>
    </xf>
    <xf numFmtId="0" fontId="10" fillId="6" borderId="22" xfId="0" applyFont="1" applyFill="1" applyBorder="1" applyAlignment="1">
      <alignment horizontal="center" vertical="center"/>
    </xf>
    <xf numFmtId="0" fontId="15" fillId="0" borderId="23" xfId="0" applyFont="1" applyBorder="1"/>
    <xf numFmtId="0" fontId="15" fillId="2" borderId="23" xfId="0" applyFont="1" applyFill="1" applyBorder="1"/>
    <xf numFmtId="0" fontId="15" fillId="0" borderId="24" xfId="0" applyFont="1" applyBorder="1"/>
    <xf numFmtId="0" fontId="16" fillId="0" borderId="25" xfId="0" applyFont="1" applyFill="1" applyBorder="1" applyAlignment="1">
      <alignment horizontal="center" vertical="center"/>
    </xf>
    <xf numFmtId="0" fontId="15" fillId="0" borderId="22" xfId="0" applyFont="1" applyBorder="1"/>
    <xf numFmtId="0" fontId="15" fillId="10" borderId="10" xfId="0" applyFont="1" applyFill="1" applyBorder="1" applyAlignment="1">
      <alignment horizontal="center" vertical="center"/>
    </xf>
    <xf numFmtId="0" fontId="15" fillId="10" borderId="11" xfId="0" applyFont="1" applyFill="1" applyBorder="1" applyAlignment="1">
      <alignment horizontal="center" vertical="center"/>
    </xf>
    <xf numFmtId="0" fontId="15" fillId="10" borderId="4" xfId="0" applyFont="1" applyFill="1" applyBorder="1" applyAlignment="1">
      <alignment horizontal="center" vertical="center"/>
    </xf>
    <xf numFmtId="0" fontId="15" fillId="10" borderId="13" xfId="0" applyFont="1" applyFill="1" applyBorder="1" applyAlignment="1">
      <alignment horizontal="center" vertical="center"/>
    </xf>
    <xf numFmtId="0" fontId="15" fillId="10" borderId="15" xfId="0" applyFont="1" applyFill="1" applyBorder="1" applyAlignment="1">
      <alignment horizontal="center" vertical="center"/>
    </xf>
    <xf numFmtId="0" fontId="15" fillId="10" borderId="16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vertical="center" wrapText="1"/>
    </xf>
    <xf numFmtId="0" fontId="21" fillId="0" borderId="4" xfId="0" applyFont="1" applyBorder="1"/>
    <xf numFmtId="0" fontId="21" fillId="0" borderId="4" xfId="0" applyFont="1" applyBorder="1" applyAlignment="1">
      <alignment wrapText="1"/>
    </xf>
    <xf numFmtId="0" fontId="17" fillId="0" borderId="4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6" fillId="3" borderId="0" xfId="0" applyFont="1" applyFill="1" applyAlignment="1"/>
    <xf numFmtId="0" fontId="0" fillId="0" borderId="0" xfId="0" applyFont="1" applyAlignment="1">
      <alignment horizontal="center"/>
    </xf>
    <xf numFmtId="0" fontId="15" fillId="10" borderId="5" xfId="0" applyFont="1" applyFill="1" applyBorder="1" applyAlignment="1">
      <alignment horizontal="center" vertical="center"/>
    </xf>
    <xf numFmtId="0" fontId="15" fillId="10" borderId="27" xfId="0" applyFont="1" applyFill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9" fontId="15" fillId="0" borderId="9" xfId="3" applyFont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9" fontId="15" fillId="0" borderId="12" xfId="3" applyFont="1" applyFill="1" applyBorder="1" applyAlignment="1">
      <alignment horizontal="center" vertical="center"/>
    </xf>
    <xf numFmtId="9" fontId="15" fillId="0" borderId="4" xfId="3" applyFont="1" applyFill="1" applyBorder="1" applyAlignment="1">
      <alignment horizontal="center" vertical="center"/>
    </xf>
    <xf numFmtId="9" fontId="15" fillId="2" borderId="14" xfId="3" applyFont="1" applyFill="1" applyBorder="1" applyAlignment="1">
      <alignment horizontal="center" vertical="center"/>
    </xf>
    <xf numFmtId="9" fontId="15" fillId="2" borderId="12" xfId="3" applyFont="1" applyFill="1" applyBorder="1" applyAlignment="1">
      <alignment horizontal="center" vertical="center"/>
    </xf>
    <xf numFmtId="9" fontId="15" fillId="0" borderId="12" xfId="3" applyFont="1" applyBorder="1" applyAlignment="1">
      <alignment horizontal="center" vertical="center"/>
    </xf>
    <xf numFmtId="9" fontId="15" fillId="0" borderId="15" xfId="3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9" fontId="15" fillId="0" borderId="14" xfId="0" applyNumberFormat="1" applyFont="1" applyFill="1" applyBorder="1" applyAlignment="1">
      <alignment horizontal="center" vertical="center"/>
    </xf>
    <xf numFmtId="9" fontId="15" fillId="0" borderId="15" xfId="0" applyNumberFormat="1" applyFont="1" applyFill="1" applyBorder="1" applyAlignment="1">
      <alignment horizontal="center" vertical="center"/>
    </xf>
    <xf numFmtId="1" fontId="15" fillId="0" borderId="9" xfId="0" applyNumberFormat="1" applyFont="1" applyBorder="1" applyAlignment="1">
      <alignment horizontal="center" vertical="center"/>
    </xf>
    <xf numFmtId="1" fontId="15" fillId="0" borderId="12" xfId="0" applyNumberFormat="1" applyFont="1" applyBorder="1" applyAlignment="1">
      <alignment horizontal="center" vertical="center"/>
    </xf>
    <xf numFmtId="1" fontId="15" fillId="0" borderId="14" xfId="0" applyNumberFormat="1" applyFont="1" applyBorder="1" applyAlignment="1">
      <alignment horizontal="center" vertical="center"/>
    </xf>
    <xf numFmtId="9" fontId="15" fillId="0" borderId="14" xfId="3" applyFont="1" applyBorder="1" applyAlignment="1">
      <alignment horizontal="center" vertical="center"/>
    </xf>
    <xf numFmtId="0" fontId="15" fillId="0" borderId="24" xfId="0" applyFont="1" applyBorder="1" applyAlignment="1">
      <alignment wrapText="1"/>
    </xf>
    <xf numFmtId="0" fontId="15" fillId="0" borderId="26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vertical="center" shrinkToFit="1"/>
    </xf>
    <xf numFmtId="0" fontId="22" fillId="6" borderId="2" xfId="0" applyFont="1" applyFill="1" applyBorder="1" applyAlignment="1">
      <alignment vertical="center" shrinkToFit="1"/>
    </xf>
    <xf numFmtId="0" fontId="22" fillId="6" borderId="3" xfId="0" applyFont="1" applyFill="1" applyBorder="1" applyAlignment="1">
      <alignment vertical="center" shrinkToFit="1"/>
    </xf>
    <xf numFmtId="0" fontId="10" fillId="6" borderId="2" xfId="0" applyFont="1" applyFill="1" applyBorder="1" applyAlignment="1">
      <alignment vertical="center" shrinkToFit="1"/>
    </xf>
    <xf numFmtId="0" fontId="10" fillId="6" borderId="3" xfId="0" applyFont="1" applyFill="1" applyBorder="1" applyAlignment="1">
      <alignment vertical="center" shrinkToFit="1"/>
    </xf>
    <xf numFmtId="0" fontId="10" fillId="6" borderId="1" xfId="0" applyFont="1" applyFill="1" applyBorder="1" applyAlignment="1">
      <alignment vertical="center"/>
    </xf>
    <xf numFmtId="0" fontId="10" fillId="6" borderId="2" xfId="0" applyFont="1" applyFill="1" applyBorder="1" applyAlignment="1">
      <alignment vertical="center"/>
    </xf>
    <xf numFmtId="0" fontId="10" fillId="6" borderId="3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left"/>
    </xf>
    <xf numFmtId="0" fontId="7" fillId="4" borderId="2" xfId="0" applyFont="1" applyFill="1" applyBorder="1" applyAlignment="1">
      <alignment horizontal="left"/>
    </xf>
    <xf numFmtId="0" fontId="7" fillId="4" borderId="3" xfId="0" applyFont="1" applyFill="1" applyBorder="1" applyAlignment="1">
      <alignment horizontal="left"/>
    </xf>
    <xf numFmtId="9" fontId="15" fillId="0" borderId="4" xfId="3" applyFont="1" applyBorder="1" applyAlignment="1">
      <alignment horizontal="center" vertical="center"/>
    </xf>
    <xf numFmtId="0" fontId="15" fillId="10" borderId="28" xfId="0" applyFont="1" applyFill="1" applyBorder="1" applyAlignment="1">
      <alignment horizontal="center" vertical="center"/>
    </xf>
    <xf numFmtId="0" fontId="15" fillId="10" borderId="29" xfId="0" applyFont="1" applyFill="1" applyBorder="1" applyAlignment="1">
      <alignment horizontal="center" vertical="center"/>
    </xf>
    <xf numFmtId="9" fontId="15" fillId="0" borderId="14" xfId="3" applyFont="1" applyFill="1" applyBorder="1" applyAlignment="1">
      <alignment horizontal="center" vertical="center"/>
    </xf>
  </cellXfs>
  <cellStyles count="4">
    <cellStyle name="Normal" xfId="0" builtinId="0"/>
    <cellStyle name="Normal 2 2" xfId="2"/>
    <cellStyle name="Normal 4 2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1:Y43"/>
  <sheetViews>
    <sheetView showGridLines="0" tabSelected="1" topLeftCell="A3" zoomScale="80" zoomScaleNormal="80" workbookViewId="0">
      <pane xSplit="3" ySplit="9" topLeftCell="D12" activePane="bottomRight" state="frozen"/>
      <selection activeCell="A3" sqref="A3"/>
      <selection pane="topRight" activeCell="D3" sqref="D3"/>
      <selection pane="bottomLeft" activeCell="A12" sqref="A12"/>
      <selection pane="bottomRight" activeCell="I17" sqref="I17"/>
    </sheetView>
  </sheetViews>
  <sheetFormatPr defaultRowHeight="15" customHeight="1" x14ac:dyDescent="0.25"/>
  <cols>
    <col min="1" max="1" width="1.42578125" customWidth="1"/>
    <col min="2" max="2" width="6.42578125" customWidth="1"/>
    <col min="3" max="3" width="65.42578125" customWidth="1"/>
    <col min="4" max="4" width="7.42578125" customWidth="1"/>
    <col min="5" max="5" width="58.85546875" style="10" customWidth="1"/>
    <col min="6" max="6" width="20.5703125" style="10" customWidth="1"/>
    <col min="7" max="7" width="2.140625" customWidth="1"/>
    <col min="20" max="20" width="1.5703125" customWidth="1"/>
    <col min="25" max="25" width="44.28515625" customWidth="1"/>
  </cols>
  <sheetData>
    <row r="1" spans="2:25" s="1" customFormat="1" ht="14.45" hidden="1" customHeight="1" x14ac:dyDescent="0.25">
      <c r="E1" s="7"/>
      <c r="F1" s="7"/>
    </row>
    <row r="2" spans="2:25" s="1" customFormat="1" ht="30" hidden="1" customHeight="1" x14ac:dyDescent="0.3">
      <c r="B2" s="2" t="s">
        <v>0</v>
      </c>
      <c r="E2" s="7"/>
      <c r="F2" s="7"/>
    </row>
    <row r="3" spans="2:25" s="1" customFormat="1" ht="7.35" customHeight="1" x14ac:dyDescent="0.3">
      <c r="B3" s="2"/>
      <c r="E3" s="7"/>
      <c r="F3" s="7"/>
    </row>
    <row r="4" spans="2:25" s="1" customFormat="1" ht="49.35" customHeight="1" x14ac:dyDescent="0.9">
      <c r="B4" s="114" t="s">
        <v>1</v>
      </c>
      <c r="C4" s="114"/>
      <c r="D4" s="114"/>
      <c r="E4" s="114"/>
      <c r="F4" s="93"/>
    </row>
    <row r="5" spans="2:25" s="1" customFormat="1" ht="13.7" customHeight="1" thickBot="1" x14ac:dyDescent="0.35">
      <c r="B5" s="2"/>
      <c r="E5" s="7"/>
      <c r="F5" s="7"/>
    </row>
    <row r="6" spans="2:25" s="1" customFormat="1" ht="32.25" customHeight="1" thickBot="1" x14ac:dyDescent="0.5">
      <c r="B6" s="5" t="s">
        <v>2</v>
      </c>
      <c r="C6" s="6"/>
      <c r="D6" s="6"/>
      <c r="E6" s="8"/>
      <c r="F6" s="8"/>
    </row>
    <row r="7" spans="2:25" ht="9" customHeight="1" thickBot="1" x14ac:dyDescent="0.3">
      <c r="B7" s="1"/>
      <c r="C7" s="1"/>
      <c r="D7" s="1"/>
      <c r="E7" s="7"/>
      <c r="F7" s="7"/>
    </row>
    <row r="8" spans="2:25" ht="28.5" customHeight="1" x14ac:dyDescent="0.45">
      <c r="B8" s="152" t="s">
        <v>3</v>
      </c>
      <c r="C8" s="153"/>
      <c r="D8" s="154"/>
      <c r="E8" s="7"/>
      <c r="F8" s="7"/>
    </row>
    <row r="9" spans="2:25" ht="6" customHeight="1" x14ac:dyDescent="0.25">
      <c r="B9" s="4"/>
      <c r="C9" s="3"/>
      <c r="D9" s="3"/>
      <c r="E9" s="9"/>
      <c r="F9" s="9"/>
    </row>
    <row r="10" spans="2:25" ht="6" customHeight="1" thickBot="1" x14ac:dyDescent="0.3"/>
    <row r="11" spans="2:25" ht="27.95" customHeight="1" thickBot="1" x14ac:dyDescent="0.3">
      <c r="B11" s="149" t="s">
        <v>4</v>
      </c>
      <c r="C11" s="150"/>
      <c r="D11" s="151"/>
      <c r="E11" s="11" t="s">
        <v>5</v>
      </c>
      <c r="F11" s="14" t="s">
        <v>6</v>
      </c>
      <c r="H11" s="12" t="s">
        <v>7</v>
      </c>
      <c r="I11" s="13" t="s">
        <v>8</v>
      </c>
      <c r="J11" s="13" t="s">
        <v>9</v>
      </c>
      <c r="K11" s="13" t="s">
        <v>10</v>
      </c>
      <c r="L11" s="13" t="s">
        <v>11</v>
      </c>
      <c r="M11" s="13" t="s">
        <v>12</v>
      </c>
      <c r="N11" s="13" t="s">
        <v>13</v>
      </c>
      <c r="O11" s="13" t="s">
        <v>14</v>
      </c>
      <c r="P11" s="13" t="s">
        <v>15</v>
      </c>
      <c r="Q11" s="13" t="s">
        <v>16</v>
      </c>
      <c r="R11" s="13" t="s">
        <v>17</v>
      </c>
      <c r="S11" s="12" t="s">
        <v>18</v>
      </c>
      <c r="T11" s="115"/>
      <c r="U11" s="12" t="s">
        <v>19</v>
      </c>
      <c r="V11" s="13" t="s">
        <v>20</v>
      </c>
      <c r="W11" s="13" t="s">
        <v>21</v>
      </c>
      <c r="X11" s="13" t="s">
        <v>22</v>
      </c>
      <c r="Y11" s="95" t="s">
        <v>154</v>
      </c>
    </row>
    <row r="12" spans="2:25" s="18" customFormat="1" ht="53.1" customHeight="1" x14ac:dyDescent="0.2">
      <c r="B12" s="107" t="s">
        <v>23</v>
      </c>
      <c r="C12" s="107" t="s">
        <v>24</v>
      </c>
      <c r="D12" s="15" t="s">
        <v>25</v>
      </c>
      <c r="E12" s="16" t="s">
        <v>26</v>
      </c>
      <c r="F12" s="17" t="s">
        <v>27</v>
      </c>
      <c r="H12" s="19">
        <v>124</v>
      </c>
      <c r="I12" s="20">
        <v>124</v>
      </c>
      <c r="J12" s="20">
        <v>125</v>
      </c>
      <c r="K12" s="101"/>
      <c r="L12" s="101"/>
      <c r="M12" s="101"/>
      <c r="N12" s="101"/>
      <c r="O12" s="101"/>
      <c r="P12" s="101"/>
      <c r="Q12" s="101"/>
      <c r="R12" s="101"/>
      <c r="S12" s="102"/>
      <c r="T12" s="22"/>
      <c r="U12" s="137">
        <f>SUM(H12:J12)/3</f>
        <v>124.33333333333333</v>
      </c>
      <c r="V12" s="20">
        <f>SUM(K12:M12)</f>
        <v>0</v>
      </c>
      <c r="W12" s="20">
        <f>SUM(N12:P12)</f>
        <v>0</v>
      </c>
      <c r="X12" s="21">
        <f>SUM(Q12:S12)</f>
        <v>0</v>
      </c>
      <c r="Y12" s="96"/>
    </row>
    <row r="13" spans="2:25" s="18" customFormat="1" ht="38.25" x14ac:dyDescent="0.2">
      <c r="B13" s="108" t="s">
        <v>28</v>
      </c>
      <c r="C13" s="108" t="s">
        <v>29</v>
      </c>
      <c r="D13" s="24" t="s">
        <v>25</v>
      </c>
      <c r="E13" s="25" t="s">
        <v>30</v>
      </c>
      <c r="F13" s="26" t="s">
        <v>31</v>
      </c>
      <c r="H13" s="27">
        <v>51</v>
      </c>
      <c r="I13" s="28">
        <v>51</v>
      </c>
      <c r="J13" s="28">
        <v>51</v>
      </c>
      <c r="K13" s="103"/>
      <c r="L13" s="103"/>
      <c r="M13" s="103"/>
      <c r="N13" s="103"/>
      <c r="O13" s="103"/>
      <c r="P13" s="103"/>
      <c r="Q13" s="103"/>
      <c r="R13" s="103"/>
      <c r="S13" s="104"/>
      <c r="T13" s="22"/>
      <c r="U13" s="138">
        <f>SUM(H13:J13)/3</f>
        <v>51</v>
      </c>
      <c r="V13" s="28">
        <f t="shared" ref="V13:V20" si="0">SUM(K13:M13)</f>
        <v>0</v>
      </c>
      <c r="W13" s="28">
        <f t="shared" ref="W13:W20" si="1">SUM(N13:P13)</f>
        <v>0</v>
      </c>
      <c r="X13" s="29">
        <f t="shared" ref="X13:X20" si="2">SUM(Q13:S13)</f>
        <v>0</v>
      </c>
      <c r="Y13" s="96"/>
    </row>
    <row r="14" spans="2:25" s="18" customFormat="1" ht="33.950000000000003" customHeight="1" x14ac:dyDescent="0.2">
      <c r="B14" s="108" t="s">
        <v>32</v>
      </c>
      <c r="C14" s="108" t="s">
        <v>33</v>
      </c>
      <c r="D14" s="24" t="s">
        <v>25</v>
      </c>
      <c r="E14" s="25" t="s">
        <v>34</v>
      </c>
      <c r="F14" s="26" t="s">
        <v>31</v>
      </c>
      <c r="H14" s="27">
        <v>2</v>
      </c>
      <c r="I14" s="28">
        <v>3</v>
      </c>
      <c r="J14" s="28">
        <v>2</v>
      </c>
      <c r="K14" s="103"/>
      <c r="L14" s="103"/>
      <c r="M14" s="103"/>
      <c r="N14" s="103"/>
      <c r="O14" s="103"/>
      <c r="P14" s="103"/>
      <c r="Q14" s="103"/>
      <c r="R14" s="103"/>
      <c r="S14" s="104"/>
      <c r="T14" s="22"/>
      <c r="U14" s="27">
        <f t="shared" ref="U14:U20" si="3">SUM(H14:J14)</f>
        <v>7</v>
      </c>
      <c r="V14" s="28">
        <f t="shared" si="0"/>
        <v>0</v>
      </c>
      <c r="W14" s="28">
        <f t="shared" si="1"/>
        <v>0</v>
      </c>
      <c r="X14" s="29">
        <f t="shared" si="2"/>
        <v>0</v>
      </c>
      <c r="Y14" s="96"/>
    </row>
    <row r="15" spans="2:25" s="34" customFormat="1" ht="25.5" x14ac:dyDescent="0.2">
      <c r="B15" s="108" t="s">
        <v>35</v>
      </c>
      <c r="C15" s="108" t="s">
        <v>36</v>
      </c>
      <c r="D15" s="31" t="s">
        <v>25</v>
      </c>
      <c r="E15" s="32" t="s">
        <v>37</v>
      </c>
      <c r="F15" s="33"/>
      <c r="H15" s="35">
        <v>0</v>
      </c>
      <c r="I15" s="36">
        <v>0</v>
      </c>
      <c r="J15" s="36">
        <v>0</v>
      </c>
      <c r="K15" s="103"/>
      <c r="L15" s="103"/>
      <c r="M15" s="103"/>
      <c r="N15" s="103"/>
      <c r="O15" s="103"/>
      <c r="P15" s="103"/>
      <c r="Q15" s="103"/>
      <c r="R15" s="103"/>
      <c r="S15" s="104"/>
      <c r="T15" s="38"/>
      <c r="U15" s="35">
        <f t="shared" si="3"/>
        <v>0</v>
      </c>
      <c r="V15" s="36">
        <f t="shared" si="0"/>
        <v>0</v>
      </c>
      <c r="W15" s="36">
        <f t="shared" si="1"/>
        <v>0</v>
      </c>
      <c r="X15" s="37">
        <f t="shared" si="2"/>
        <v>0</v>
      </c>
      <c r="Y15" s="97"/>
    </row>
    <row r="16" spans="2:25" s="18" customFormat="1" ht="30" x14ac:dyDescent="0.2">
      <c r="B16" s="108" t="s">
        <v>38</v>
      </c>
      <c r="C16" s="108" t="s">
        <v>39</v>
      </c>
      <c r="D16" s="24" t="s">
        <v>25</v>
      </c>
      <c r="E16" s="25" t="s">
        <v>40</v>
      </c>
      <c r="F16" s="26"/>
      <c r="H16" s="27">
        <v>0</v>
      </c>
      <c r="I16" s="28">
        <v>2</v>
      </c>
      <c r="J16" s="28">
        <v>1</v>
      </c>
      <c r="K16" s="103"/>
      <c r="L16" s="103"/>
      <c r="M16" s="103"/>
      <c r="N16" s="103"/>
      <c r="O16" s="103"/>
      <c r="P16" s="103"/>
      <c r="Q16" s="103"/>
      <c r="R16" s="103"/>
      <c r="S16" s="104"/>
      <c r="T16" s="22"/>
      <c r="U16" s="27">
        <f t="shared" si="3"/>
        <v>3</v>
      </c>
      <c r="V16" s="28">
        <f t="shared" si="0"/>
        <v>0</v>
      </c>
      <c r="W16" s="28">
        <f t="shared" si="1"/>
        <v>0</v>
      </c>
      <c r="X16" s="29">
        <f t="shared" si="2"/>
        <v>0</v>
      </c>
      <c r="Y16" s="96"/>
    </row>
    <row r="17" spans="2:25" s="18" customFormat="1" ht="45.6" customHeight="1" x14ac:dyDescent="0.2">
      <c r="B17" s="108" t="s">
        <v>41</v>
      </c>
      <c r="C17" s="108" t="s">
        <v>42</v>
      </c>
      <c r="D17" s="24" t="s">
        <v>25</v>
      </c>
      <c r="E17" s="25" t="s">
        <v>43</v>
      </c>
      <c r="F17" s="26"/>
      <c r="H17" s="124">
        <v>2</v>
      </c>
      <c r="I17" s="121">
        <v>1</v>
      </c>
      <c r="J17" s="28">
        <v>2</v>
      </c>
      <c r="K17" s="103"/>
      <c r="L17" s="103"/>
      <c r="M17" s="103"/>
      <c r="N17" s="103"/>
      <c r="O17" s="103"/>
      <c r="P17" s="103"/>
      <c r="Q17" s="103"/>
      <c r="R17" s="103"/>
      <c r="S17" s="104"/>
      <c r="T17" s="22"/>
      <c r="U17" s="27">
        <f t="shared" si="3"/>
        <v>5</v>
      </c>
      <c r="V17" s="28">
        <f t="shared" si="0"/>
        <v>0</v>
      </c>
      <c r="W17" s="28">
        <f t="shared" si="1"/>
        <v>0</v>
      </c>
      <c r="X17" s="29">
        <f t="shared" si="2"/>
        <v>0</v>
      </c>
      <c r="Y17" s="96"/>
    </row>
    <row r="18" spans="2:25" s="18" customFormat="1" ht="32.450000000000003" customHeight="1" x14ac:dyDescent="0.2">
      <c r="B18" s="108" t="s">
        <v>44</v>
      </c>
      <c r="C18" s="108" t="s">
        <v>45</v>
      </c>
      <c r="D18" s="24" t="s">
        <v>25</v>
      </c>
      <c r="E18" s="25"/>
      <c r="F18" s="26"/>
      <c r="H18" s="27">
        <v>4</v>
      </c>
      <c r="I18" s="28">
        <v>6</v>
      </c>
      <c r="J18" s="28">
        <v>1</v>
      </c>
      <c r="K18" s="103"/>
      <c r="L18" s="103"/>
      <c r="M18" s="103"/>
      <c r="N18" s="103"/>
      <c r="O18" s="103"/>
      <c r="P18" s="103"/>
      <c r="Q18" s="103"/>
      <c r="R18" s="103"/>
      <c r="S18" s="104"/>
      <c r="T18" s="22"/>
      <c r="U18" s="27">
        <f t="shared" si="3"/>
        <v>11</v>
      </c>
      <c r="V18" s="28">
        <f t="shared" si="0"/>
        <v>0</v>
      </c>
      <c r="W18" s="28">
        <f t="shared" si="1"/>
        <v>0</v>
      </c>
      <c r="X18" s="29">
        <f t="shared" si="2"/>
        <v>0</v>
      </c>
      <c r="Y18" s="96"/>
    </row>
    <row r="19" spans="2:25" s="18" customFormat="1" ht="38.450000000000003" customHeight="1" x14ac:dyDescent="0.2">
      <c r="B19" s="108" t="s">
        <v>46</v>
      </c>
      <c r="C19" s="108" t="s">
        <v>47</v>
      </c>
      <c r="D19" s="24" t="s">
        <v>25</v>
      </c>
      <c r="E19" s="25"/>
      <c r="F19" s="26" t="s">
        <v>31</v>
      </c>
      <c r="H19" s="124">
        <v>0</v>
      </c>
      <c r="I19" s="121">
        <v>1</v>
      </c>
      <c r="J19" s="121">
        <v>0</v>
      </c>
      <c r="K19" s="103"/>
      <c r="L19" s="103"/>
      <c r="M19" s="103"/>
      <c r="N19" s="103"/>
      <c r="O19" s="103"/>
      <c r="P19" s="103"/>
      <c r="Q19" s="103"/>
      <c r="R19" s="103"/>
      <c r="S19" s="104"/>
      <c r="T19" s="22"/>
      <c r="U19" s="27">
        <f>SUM(H19:J19)</f>
        <v>1</v>
      </c>
      <c r="V19" s="28">
        <f t="shared" si="0"/>
        <v>0</v>
      </c>
      <c r="W19" s="28">
        <f t="shared" si="1"/>
        <v>0</v>
      </c>
      <c r="X19" s="29">
        <f t="shared" si="2"/>
        <v>0</v>
      </c>
      <c r="Y19" s="96"/>
    </row>
    <row r="20" spans="2:25" s="18" customFormat="1" ht="30.75" thickBot="1" x14ac:dyDescent="0.25">
      <c r="B20" s="108" t="s">
        <v>48</v>
      </c>
      <c r="C20" s="108" t="s">
        <v>49</v>
      </c>
      <c r="D20" s="24" t="s">
        <v>25</v>
      </c>
      <c r="E20" s="25" t="s">
        <v>50</v>
      </c>
      <c r="F20" s="26" t="s">
        <v>31</v>
      </c>
      <c r="H20" s="39">
        <v>0</v>
      </c>
      <c r="I20" s="40">
        <v>1</v>
      </c>
      <c r="J20" s="40">
        <v>0</v>
      </c>
      <c r="K20" s="105"/>
      <c r="L20" s="105"/>
      <c r="M20" s="105"/>
      <c r="N20" s="105"/>
      <c r="O20" s="105"/>
      <c r="P20" s="105"/>
      <c r="Q20" s="105"/>
      <c r="R20" s="105"/>
      <c r="S20" s="106"/>
      <c r="T20" s="22"/>
      <c r="U20" s="39">
        <f t="shared" si="3"/>
        <v>1</v>
      </c>
      <c r="V20" s="40">
        <f t="shared" si="0"/>
        <v>0</v>
      </c>
      <c r="W20" s="40">
        <f t="shared" si="1"/>
        <v>0</v>
      </c>
      <c r="X20" s="41">
        <f t="shared" si="2"/>
        <v>0</v>
      </c>
      <c r="Y20" s="98"/>
    </row>
    <row r="21" spans="2:25" s="18" customFormat="1" ht="15" customHeight="1" thickBot="1" x14ac:dyDescent="0.25">
      <c r="B21" s="42"/>
      <c r="C21" s="42"/>
      <c r="D21" s="42"/>
      <c r="E21" s="43"/>
      <c r="F21" s="44"/>
    </row>
    <row r="22" spans="2:25" s="18" customFormat="1" ht="21" customHeight="1" thickBot="1" x14ac:dyDescent="0.3">
      <c r="B22" s="149" t="s">
        <v>51</v>
      </c>
      <c r="C22" s="150"/>
      <c r="D22" s="151"/>
      <c r="E22" s="11" t="s">
        <v>5</v>
      </c>
      <c r="F22" s="46"/>
      <c r="H22" s="12" t="s">
        <v>7</v>
      </c>
      <c r="I22" s="13" t="s">
        <v>8</v>
      </c>
      <c r="J22" s="13" t="s">
        <v>9</v>
      </c>
      <c r="K22" s="13" t="s">
        <v>10</v>
      </c>
      <c r="L22" s="13" t="s">
        <v>11</v>
      </c>
      <c r="M22" s="13" t="s">
        <v>12</v>
      </c>
      <c r="N22" s="13" t="s">
        <v>13</v>
      </c>
      <c r="O22" s="13" t="s">
        <v>14</v>
      </c>
      <c r="P22" s="13" t="s">
        <v>15</v>
      </c>
      <c r="Q22" s="13" t="s">
        <v>16</v>
      </c>
      <c r="R22" s="13" t="s">
        <v>17</v>
      </c>
      <c r="S22" s="12" t="s">
        <v>18</v>
      </c>
      <c r="T22" s="115"/>
      <c r="U22" s="91" t="s">
        <v>19</v>
      </c>
      <c r="V22" s="92" t="s">
        <v>20</v>
      </c>
      <c r="W22" s="92" t="s">
        <v>21</v>
      </c>
      <c r="X22" s="92" t="s">
        <v>22</v>
      </c>
      <c r="Y22" s="99"/>
    </row>
    <row r="23" spans="2:25" s="18" customFormat="1" ht="25.5" x14ac:dyDescent="0.2">
      <c r="B23" s="107" t="s">
        <v>52</v>
      </c>
      <c r="C23" s="107" t="s">
        <v>53</v>
      </c>
      <c r="D23" s="15" t="s">
        <v>25</v>
      </c>
      <c r="E23" s="16" t="s">
        <v>54</v>
      </c>
      <c r="F23" s="17"/>
      <c r="H23" s="125">
        <v>2</v>
      </c>
      <c r="I23" s="127">
        <v>3</v>
      </c>
      <c r="J23" s="127">
        <v>0</v>
      </c>
      <c r="K23" s="101"/>
      <c r="L23" s="101"/>
      <c r="M23" s="101"/>
      <c r="N23" s="101"/>
      <c r="O23" s="101"/>
      <c r="P23" s="101"/>
      <c r="Q23" s="101"/>
      <c r="R23" s="101"/>
      <c r="S23" s="102"/>
      <c r="T23" s="22"/>
      <c r="U23" s="19">
        <f>SUM(H23:J23)</f>
        <v>5</v>
      </c>
      <c r="V23" s="20">
        <f>SUM(K23:M23)</f>
        <v>0</v>
      </c>
      <c r="W23" s="20">
        <f>SUM(N23:P23)</f>
        <v>0</v>
      </c>
      <c r="X23" s="21">
        <f>SUM(Q23:S23)</f>
        <v>0</v>
      </c>
      <c r="Y23" s="96"/>
    </row>
    <row r="24" spans="2:25" s="18" customFormat="1" ht="24.95" customHeight="1" thickBot="1" x14ac:dyDescent="0.25">
      <c r="B24" s="108" t="s">
        <v>55</v>
      </c>
      <c r="C24" s="108" t="s">
        <v>56</v>
      </c>
      <c r="D24" s="24" t="s">
        <v>25</v>
      </c>
      <c r="E24" s="16" t="s">
        <v>57</v>
      </c>
      <c r="F24" s="26"/>
      <c r="H24" s="122">
        <v>0</v>
      </c>
      <c r="I24" s="123">
        <v>0</v>
      </c>
      <c r="J24" s="123">
        <v>0</v>
      </c>
      <c r="K24" s="105"/>
      <c r="L24" s="105"/>
      <c r="M24" s="105"/>
      <c r="N24" s="105"/>
      <c r="O24" s="105"/>
      <c r="P24" s="105"/>
      <c r="Q24" s="105"/>
      <c r="R24" s="105"/>
      <c r="S24" s="106"/>
      <c r="T24" s="22"/>
      <c r="U24" s="39">
        <f>SUM(H24:J24)</f>
        <v>0</v>
      </c>
      <c r="V24" s="40">
        <f>SUM(K24:M24)</f>
        <v>0</v>
      </c>
      <c r="W24" s="40">
        <f>SUM(N24:P24)</f>
        <v>0</v>
      </c>
      <c r="X24" s="41">
        <f>SUM(Q24:S24)</f>
        <v>0</v>
      </c>
      <c r="Y24" s="98"/>
    </row>
    <row r="25" spans="2:25" s="18" customFormat="1" thickBot="1" x14ac:dyDescent="0.25">
      <c r="B25" s="42"/>
      <c r="C25" s="42"/>
      <c r="D25" s="42"/>
      <c r="E25" s="43"/>
      <c r="F25" s="44"/>
    </row>
    <row r="26" spans="2:25" s="18" customFormat="1" ht="27" customHeight="1" thickBot="1" x14ac:dyDescent="0.3">
      <c r="B26" s="144" t="s">
        <v>58</v>
      </c>
      <c r="C26" s="147"/>
      <c r="D26" s="148"/>
      <c r="E26" s="11" t="s">
        <v>5</v>
      </c>
      <c r="F26" s="46"/>
      <c r="H26" s="91" t="s">
        <v>7</v>
      </c>
      <c r="I26" s="92" t="s">
        <v>8</v>
      </c>
      <c r="J26" s="92" t="s">
        <v>9</v>
      </c>
      <c r="K26" s="92" t="s">
        <v>10</v>
      </c>
      <c r="L26" s="92" t="s">
        <v>11</v>
      </c>
      <c r="M26" s="92" t="s">
        <v>12</v>
      </c>
      <c r="N26" s="92" t="s">
        <v>13</v>
      </c>
      <c r="O26" s="92" t="s">
        <v>14</v>
      </c>
      <c r="P26" s="92" t="s">
        <v>15</v>
      </c>
      <c r="Q26" s="92" t="s">
        <v>16</v>
      </c>
      <c r="R26" s="92" t="s">
        <v>17</v>
      </c>
      <c r="S26" s="91" t="s">
        <v>18</v>
      </c>
      <c r="T26" s="115"/>
      <c r="U26" s="91" t="s">
        <v>19</v>
      </c>
      <c r="V26" s="92" t="s">
        <v>20</v>
      </c>
      <c r="W26" s="92" t="s">
        <v>21</v>
      </c>
      <c r="X26" s="92" t="s">
        <v>22</v>
      </c>
    </row>
    <row r="27" spans="2:25" s="18" customFormat="1" ht="43.5" customHeight="1" x14ac:dyDescent="0.2">
      <c r="B27" s="108" t="s">
        <v>59</v>
      </c>
      <c r="C27" s="108" t="s">
        <v>60</v>
      </c>
      <c r="D27" s="47" t="s">
        <v>61</v>
      </c>
      <c r="E27" s="134" t="s">
        <v>62</v>
      </c>
      <c r="F27" s="26" t="s">
        <v>63</v>
      </c>
      <c r="H27" s="19">
        <v>3</v>
      </c>
      <c r="I27" s="20">
        <v>4</v>
      </c>
      <c r="J27" s="20">
        <v>4</v>
      </c>
      <c r="K27" s="101"/>
      <c r="L27" s="101"/>
      <c r="M27" s="101"/>
      <c r="N27" s="101"/>
      <c r="O27" s="101"/>
      <c r="P27" s="101"/>
      <c r="Q27" s="101"/>
      <c r="R27" s="101"/>
      <c r="S27" s="102"/>
      <c r="T27" s="22"/>
      <c r="U27" s="137">
        <f>SUM(H27:J27)/3</f>
        <v>3.6666666666666665</v>
      </c>
      <c r="V27" s="20">
        <f>SUM(K27:M27)</f>
        <v>0</v>
      </c>
      <c r="W27" s="20">
        <f>SUM(N27:P27)</f>
        <v>0</v>
      </c>
      <c r="X27" s="21">
        <f>SUM(Q27:S27)</f>
        <v>0</v>
      </c>
      <c r="Y27" s="100"/>
    </row>
    <row r="28" spans="2:25" s="18" customFormat="1" ht="38.25" x14ac:dyDescent="0.2">
      <c r="B28" s="108" t="s">
        <v>64</v>
      </c>
      <c r="C28" s="108" t="s">
        <v>65</v>
      </c>
      <c r="D28" s="47" t="s">
        <v>61</v>
      </c>
      <c r="E28" s="25" t="s">
        <v>66</v>
      </c>
      <c r="F28" s="26" t="s">
        <v>63</v>
      </c>
      <c r="H28" s="27">
        <v>1</v>
      </c>
      <c r="I28" s="28">
        <v>2</v>
      </c>
      <c r="J28" s="28">
        <v>2</v>
      </c>
      <c r="K28" s="103"/>
      <c r="L28" s="103"/>
      <c r="M28" s="103"/>
      <c r="N28" s="103"/>
      <c r="O28" s="103"/>
      <c r="P28" s="103"/>
      <c r="Q28" s="103"/>
      <c r="R28" s="103"/>
      <c r="S28" s="104"/>
      <c r="T28" s="22"/>
      <c r="U28" s="138">
        <f>SUM(H28:J28)/3</f>
        <v>1.6666666666666667</v>
      </c>
      <c r="V28" s="28">
        <f>SUM(K28:M28)</f>
        <v>0</v>
      </c>
      <c r="W28" s="28">
        <f>SUM(N28:P28)</f>
        <v>0</v>
      </c>
      <c r="X28" s="29">
        <f>SUM(Q28:S28)</f>
        <v>0</v>
      </c>
      <c r="Y28" s="96"/>
    </row>
    <row r="29" spans="2:25" s="18" customFormat="1" ht="50.1" customHeight="1" thickBot="1" x14ac:dyDescent="0.25">
      <c r="B29" s="108" t="s">
        <v>67</v>
      </c>
      <c r="C29" s="108" t="s">
        <v>68</v>
      </c>
      <c r="D29" s="47" t="s">
        <v>61</v>
      </c>
      <c r="E29" s="25" t="s">
        <v>69</v>
      </c>
      <c r="F29" s="26" t="s">
        <v>70</v>
      </c>
      <c r="H29" s="27">
        <v>9</v>
      </c>
      <c r="I29" s="28">
        <v>8</v>
      </c>
      <c r="J29" s="28">
        <v>10</v>
      </c>
      <c r="K29" s="156"/>
      <c r="L29" s="156"/>
      <c r="M29" s="156"/>
      <c r="N29" s="156"/>
      <c r="O29" s="156"/>
      <c r="P29" s="156"/>
      <c r="Q29" s="156"/>
      <c r="R29" s="156"/>
      <c r="S29" s="157"/>
      <c r="U29" s="139">
        <f>SUM(H29:J29)/3</f>
        <v>9</v>
      </c>
      <c r="V29" s="40">
        <f>SUM(K29:M29)</f>
        <v>0</v>
      </c>
      <c r="W29" s="40">
        <f>SUM(N29:P29)</f>
        <v>0</v>
      </c>
      <c r="X29" s="41">
        <f>SUM(Q29:S29)</f>
        <v>0</v>
      </c>
      <c r="Y29" s="96"/>
    </row>
    <row r="30" spans="2:25" s="18" customFormat="1" ht="51.6" customHeight="1" x14ac:dyDescent="0.2">
      <c r="B30" s="108" t="s">
        <v>71</v>
      </c>
      <c r="C30" s="48" t="s">
        <v>72</v>
      </c>
      <c r="D30" s="49" t="s">
        <v>73</v>
      </c>
      <c r="E30" s="32" t="s">
        <v>74</v>
      </c>
      <c r="F30" s="50">
        <v>1</v>
      </c>
      <c r="H30" s="132">
        <f>78/94</f>
        <v>0.82978723404255317</v>
      </c>
      <c r="I30" s="155">
        <f>80/94</f>
        <v>0.85106382978723405</v>
      </c>
      <c r="J30" s="155">
        <f>83/96</f>
        <v>0.86458333333333337</v>
      </c>
      <c r="K30" s="103"/>
      <c r="L30" s="103"/>
      <c r="M30" s="103"/>
      <c r="N30" s="103"/>
      <c r="O30" s="103"/>
      <c r="P30" s="103"/>
      <c r="Q30" s="103"/>
      <c r="R30" s="103"/>
      <c r="S30" s="104"/>
      <c r="T30" s="51"/>
      <c r="U30" s="126">
        <f>SUM(H30:J30)/3</f>
        <v>0.84847813238770697</v>
      </c>
      <c r="V30" s="20">
        <f>SUM(K30:M30)</f>
        <v>0</v>
      </c>
      <c r="W30" s="20">
        <f>SUM(N30:P30)</f>
        <v>0</v>
      </c>
      <c r="X30" s="21">
        <f>SUM(Q30:S30)</f>
        <v>0</v>
      </c>
      <c r="Y30" s="96"/>
    </row>
    <row r="31" spans="2:25" s="18" customFormat="1" ht="54.6" customHeight="1" thickBot="1" x14ac:dyDescent="0.25">
      <c r="B31" s="108" t="s">
        <v>75</v>
      </c>
      <c r="C31" s="111" t="s">
        <v>76</v>
      </c>
      <c r="D31" s="52" t="s">
        <v>73</v>
      </c>
      <c r="E31" s="53" t="s">
        <v>77</v>
      </c>
      <c r="F31" s="54" t="s">
        <v>78</v>
      </c>
      <c r="H31" s="135">
        <v>0.47</v>
      </c>
      <c r="I31" s="136">
        <v>0.49</v>
      </c>
      <c r="J31" s="136">
        <v>0.48</v>
      </c>
      <c r="K31" s="105"/>
      <c r="L31" s="105"/>
      <c r="M31" s="105"/>
      <c r="N31" s="105"/>
      <c r="O31" s="105"/>
      <c r="P31" s="105"/>
      <c r="Q31" s="105"/>
      <c r="R31" s="105"/>
      <c r="S31" s="106"/>
      <c r="T31" s="51"/>
      <c r="U31" s="140">
        <f>SUM(H31:J31)/3</f>
        <v>0.48</v>
      </c>
      <c r="V31" s="40">
        <f>SUM(K31:M31)</f>
        <v>0</v>
      </c>
      <c r="W31" s="40">
        <f>SUM(N31:P31)</f>
        <v>0</v>
      </c>
      <c r="X31" s="41">
        <f>SUM(Q31:S31)</f>
        <v>0</v>
      </c>
      <c r="Y31" s="141" t="s">
        <v>158</v>
      </c>
    </row>
    <row r="32" spans="2:25" s="18" customFormat="1" ht="27" customHeight="1" thickBot="1" x14ac:dyDescent="0.25">
      <c r="B32" s="55"/>
      <c r="C32" s="56"/>
      <c r="D32" s="57"/>
      <c r="E32" s="43"/>
      <c r="F32" s="44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</row>
    <row r="33" spans="2:25" s="18" customFormat="1" ht="30" customHeight="1" thickBot="1" x14ac:dyDescent="0.3">
      <c r="B33" s="144" t="s">
        <v>79</v>
      </c>
      <c r="C33" s="145"/>
      <c r="D33" s="146"/>
      <c r="E33" s="45" t="s">
        <v>5</v>
      </c>
      <c r="F33" s="46"/>
      <c r="H33" s="12" t="s">
        <v>7</v>
      </c>
      <c r="I33" s="13" t="s">
        <v>8</v>
      </c>
      <c r="J33" s="13" t="s">
        <v>9</v>
      </c>
      <c r="K33" s="92" t="s">
        <v>10</v>
      </c>
      <c r="L33" s="92" t="s">
        <v>11</v>
      </c>
      <c r="M33" s="92" t="s">
        <v>12</v>
      </c>
      <c r="N33" s="92" t="s">
        <v>13</v>
      </c>
      <c r="O33" s="92" t="s">
        <v>14</v>
      </c>
      <c r="P33" s="92" t="s">
        <v>15</v>
      </c>
      <c r="Q33" s="92" t="s">
        <v>16</v>
      </c>
      <c r="R33" s="92" t="s">
        <v>17</v>
      </c>
      <c r="S33" s="91" t="s">
        <v>18</v>
      </c>
      <c r="T33" s="115"/>
      <c r="U33" s="91" t="s">
        <v>19</v>
      </c>
      <c r="V33" s="92" t="s">
        <v>20</v>
      </c>
      <c r="W33" s="92" t="s">
        <v>21</v>
      </c>
      <c r="X33" s="92" t="s">
        <v>22</v>
      </c>
    </row>
    <row r="34" spans="2:25" s="18" customFormat="1" ht="30" customHeight="1" x14ac:dyDescent="0.2">
      <c r="B34" s="107" t="s">
        <v>80</v>
      </c>
      <c r="C34" s="112" t="s">
        <v>81</v>
      </c>
      <c r="D34" s="58" t="s">
        <v>73</v>
      </c>
      <c r="E34" s="59" t="s">
        <v>82</v>
      </c>
      <c r="F34" s="33" t="s">
        <v>31</v>
      </c>
      <c r="H34" s="128">
        <f>3/124</f>
        <v>2.4193548387096774E-2</v>
      </c>
      <c r="I34" s="129">
        <f>7/124</f>
        <v>5.6451612903225805E-2</v>
      </c>
      <c r="J34" s="129">
        <f>7/125</f>
        <v>5.6000000000000001E-2</v>
      </c>
      <c r="K34" s="101"/>
      <c r="L34" s="101"/>
      <c r="M34" s="101"/>
      <c r="N34" s="101"/>
      <c r="O34" s="101"/>
      <c r="P34" s="101"/>
      <c r="Q34" s="101"/>
      <c r="R34" s="101"/>
      <c r="S34" s="102"/>
      <c r="U34" s="126">
        <f>AVERAGE(H34:J34)</f>
        <v>4.5548387096774196E-2</v>
      </c>
      <c r="V34" s="20" t="e">
        <f>AVERAGE(K34:M34)</f>
        <v>#DIV/0!</v>
      </c>
      <c r="W34" s="20" t="e">
        <f>AVERAGE(N34:P34)</f>
        <v>#DIV/0!</v>
      </c>
      <c r="X34" s="21" t="e">
        <f>AVERAGE(Q34:S34)</f>
        <v>#DIV/0!</v>
      </c>
      <c r="Y34" s="100"/>
    </row>
    <row r="35" spans="2:25" s="34" customFormat="1" ht="51.95" customHeight="1" x14ac:dyDescent="0.2">
      <c r="B35" s="108" t="s">
        <v>83</v>
      </c>
      <c r="C35" s="111" t="s">
        <v>84</v>
      </c>
      <c r="D35" s="49" t="s">
        <v>73</v>
      </c>
      <c r="E35" s="60" t="s">
        <v>85</v>
      </c>
      <c r="F35" s="61" t="s">
        <v>31</v>
      </c>
      <c r="H35" s="128">
        <f>3/124</f>
        <v>2.4193548387096774E-2</v>
      </c>
      <c r="I35" s="129">
        <f>4/124</f>
        <v>3.2258064516129031E-2</v>
      </c>
      <c r="J35" s="129">
        <f>4/125</f>
        <v>3.2000000000000001E-2</v>
      </c>
      <c r="K35" s="103"/>
      <c r="L35" s="103"/>
      <c r="M35" s="103"/>
      <c r="N35" s="103"/>
      <c r="O35" s="103"/>
      <c r="P35" s="103"/>
      <c r="Q35" s="103"/>
      <c r="R35" s="103"/>
      <c r="S35" s="104"/>
      <c r="T35" s="62"/>
      <c r="U35" s="131">
        <f t="shared" ref="U35:U41" si="4">AVERAGE(H35:J35)</f>
        <v>2.9483870967741937E-2</v>
      </c>
      <c r="V35" s="36" t="e">
        <f t="shared" ref="V35:V41" si="5">AVERAGE(K35:M35)</f>
        <v>#DIV/0!</v>
      </c>
      <c r="W35" s="36" t="e">
        <f t="shared" ref="W35:W41" si="6">AVERAGE(N35:P35)</f>
        <v>#DIV/0!</v>
      </c>
      <c r="X35" s="37" t="e">
        <f t="shared" ref="X35:X41" si="7">AVERAGE(Q35:S35)</f>
        <v>#DIV/0!</v>
      </c>
      <c r="Y35" s="96"/>
    </row>
    <row r="36" spans="2:25" s="34" customFormat="1" ht="52.5" customHeight="1" x14ac:dyDescent="0.2">
      <c r="B36" s="94" t="s">
        <v>86</v>
      </c>
      <c r="C36" s="94" t="s">
        <v>87</v>
      </c>
      <c r="D36" s="49" t="s">
        <v>73</v>
      </c>
      <c r="E36" s="60" t="s">
        <v>88</v>
      </c>
      <c r="F36" s="61" t="s">
        <v>31</v>
      </c>
      <c r="H36" s="128">
        <f>(14+11+19+5+3+4)/124</f>
        <v>0.45161290322580644</v>
      </c>
      <c r="I36" s="129">
        <f>(12+11+8+19+3+4)/124</f>
        <v>0.45967741935483869</v>
      </c>
      <c r="J36" s="129">
        <f>(12+24+7+19+3+4)/125</f>
        <v>0.55200000000000005</v>
      </c>
      <c r="K36" s="103"/>
      <c r="L36" s="103"/>
      <c r="M36" s="103"/>
      <c r="N36" s="103"/>
      <c r="O36" s="103"/>
      <c r="P36" s="103"/>
      <c r="Q36" s="103"/>
      <c r="R36" s="103"/>
      <c r="S36" s="104"/>
      <c r="T36" s="62"/>
      <c r="U36" s="131">
        <f t="shared" si="4"/>
        <v>0.487763440860215</v>
      </c>
      <c r="V36" s="36" t="e">
        <f t="shared" si="5"/>
        <v>#DIV/0!</v>
      </c>
      <c r="W36" s="36" t="e">
        <f t="shared" si="6"/>
        <v>#DIV/0!</v>
      </c>
      <c r="X36" s="37" t="e">
        <f t="shared" si="7"/>
        <v>#DIV/0!</v>
      </c>
      <c r="Y36" s="96"/>
    </row>
    <row r="37" spans="2:25" s="34" customFormat="1" ht="24.75" customHeight="1" x14ac:dyDescent="0.2">
      <c r="B37" s="94" t="s">
        <v>89</v>
      </c>
      <c r="C37" s="94" t="s">
        <v>90</v>
      </c>
      <c r="D37" s="49" t="s">
        <v>73</v>
      </c>
      <c r="E37" s="60" t="s">
        <v>91</v>
      </c>
      <c r="F37" s="61" t="s">
        <v>31</v>
      </c>
      <c r="H37" s="128">
        <f>(13+10+18+5+3+3)/124</f>
        <v>0.41935483870967744</v>
      </c>
      <c r="I37" s="129">
        <f>(12+10+8+18+3+3)/124</f>
        <v>0.43548387096774194</v>
      </c>
      <c r="J37" s="129">
        <f>(10+19+7+18+3+3)/125</f>
        <v>0.48</v>
      </c>
      <c r="K37" s="103"/>
      <c r="L37" s="103"/>
      <c r="M37" s="103"/>
      <c r="N37" s="103"/>
      <c r="O37" s="103"/>
      <c r="P37" s="103"/>
      <c r="Q37" s="103"/>
      <c r="R37" s="103"/>
      <c r="S37" s="104"/>
      <c r="T37" s="62"/>
      <c r="U37" s="131">
        <f t="shared" si="4"/>
        <v>0.44494623655913984</v>
      </c>
      <c r="V37" s="36" t="e">
        <f t="shared" si="5"/>
        <v>#DIV/0!</v>
      </c>
      <c r="W37" s="36" t="e">
        <f t="shared" si="6"/>
        <v>#DIV/0!</v>
      </c>
      <c r="X37" s="37" t="e">
        <f t="shared" si="7"/>
        <v>#DIV/0!</v>
      </c>
      <c r="Y37" s="96"/>
    </row>
    <row r="38" spans="2:25" s="34" customFormat="1" ht="36.75" customHeight="1" x14ac:dyDescent="0.2">
      <c r="B38" s="94" t="s">
        <v>92</v>
      </c>
      <c r="C38" s="94" t="s">
        <v>93</v>
      </c>
      <c r="D38" s="49" t="s">
        <v>73</v>
      </c>
      <c r="E38" s="60" t="s">
        <v>94</v>
      </c>
      <c r="F38" s="61" t="s">
        <v>31</v>
      </c>
      <c r="H38" s="128">
        <f>(7+1+5+2+1+1)/124</f>
        <v>0.13709677419354838</v>
      </c>
      <c r="I38" s="129">
        <f>(14+1+2+5+1+3)/124</f>
        <v>0.20967741935483872</v>
      </c>
      <c r="J38" s="129">
        <f>(14+4+1+7+1+3)/125</f>
        <v>0.24</v>
      </c>
      <c r="K38" s="103"/>
      <c r="L38" s="103"/>
      <c r="M38" s="103"/>
      <c r="N38" s="103"/>
      <c r="O38" s="103"/>
      <c r="P38" s="103"/>
      <c r="Q38" s="103"/>
      <c r="R38" s="103"/>
      <c r="S38" s="104"/>
      <c r="U38" s="131">
        <f t="shared" si="4"/>
        <v>0.19559139784946236</v>
      </c>
      <c r="V38" s="36" t="e">
        <f t="shared" si="5"/>
        <v>#DIV/0!</v>
      </c>
      <c r="W38" s="36" t="e">
        <f t="shared" si="6"/>
        <v>#DIV/0!</v>
      </c>
      <c r="X38" s="37" t="e">
        <f t="shared" si="7"/>
        <v>#DIV/0!</v>
      </c>
      <c r="Y38" s="96"/>
    </row>
    <row r="39" spans="2:25" s="18" customFormat="1" ht="36.75" customHeight="1" x14ac:dyDescent="0.2">
      <c r="B39" s="94" t="s">
        <v>95</v>
      </c>
      <c r="C39" s="94" t="s">
        <v>96</v>
      </c>
      <c r="D39" s="49" t="s">
        <v>73</v>
      </c>
      <c r="E39" s="60" t="s">
        <v>97</v>
      </c>
      <c r="F39" s="61" t="s">
        <v>31</v>
      </c>
      <c r="H39" s="128">
        <f>32/124</f>
        <v>0.25806451612903225</v>
      </c>
      <c r="I39" s="129">
        <f>(20+16+11)/124</f>
        <v>0.37903225806451613</v>
      </c>
      <c r="J39" s="129">
        <f>(30+14+11)/125</f>
        <v>0.44</v>
      </c>
      <c r="K39" s="103"/>
      <c r="L39" s="103"/>
      <c r="M39" s="103"/>
      <c r="N39" s="103"/>
      <c r="O39" s="103"/>
      <c r="P39" s="103"/>
      <c r="Q39" s="103"/>
      <c r="R39" s="103"/>
      <c r="S39" s="104"/>
      <c r="U39" s="132">
        <f t="shared" si="4"/>
        <v>0.35903225806451616</v>
      </c>
      <c r="V39" s="28" t="e">
        <f t="shared" si="5"/>
        <v>#DIV/0!</v>
      </c>
      <c r="W39" s="28" t="e">
        <f t="shared" si="6"/>
        <v>#DIV/0!</v>
      </c>
      <c r="X39" s="29" t="e">
        <f t="shared" si="7"/>
        <v>#DIV/0!</v>
      </c>
      <c r="Y39" s="96"/>
    </row>
    <row r="40" spans="2:25" s="34" customFormat="1" ht="35.450000000000003" customHeight="1" x14ac:dyDescent="0.2">
      <c r="B40" s="108" t="s">
        <v>98</v>
      </c>
      <c r="C40" s="113" t="s">
        <v>99</v>
      </c>
      <c r="D40" s="49" t="s">
        <v>73</v>
      </c>
      <c r="E40" s="63" t="s">
        <v>100</v>
      </c>
      <c r="F40" s="61" t="s">
        <v>31</v>
      </c>
      <c r="H40" s="128">
        <f>29/124</f>
        <v>0.23387096774193547</v>
      </c>
      <c r="I40" s="129">
        <f>(16+4+6)/124</f>
        <v>0.20967741935483872</v>
      </c>
      <c r="J40" s="129">
        <f>(24+3+6)/125</f>
        <v>0.26400000000000001</v>
      </c>
      <c r="K40" s="103"/>
      <c r="L40" s="103"/>
      <c r="M40" s="103"/>
      <c r="N40" s="103"/>
      <c r="O40" s="103"/>
      <c r="P40" s="103"/>
      <c r="Q40" s="103"/>
      <c r="R40" s="103"/>
      <c r="S40" s="104"/>
      <c r="U40" s="131">
        <f t="shared" si="4"/>
        <v>0.23584946236559143</v>
      </c>
      <c r="V40" s="36" t="e">
        <f t="shared" si="5"/>
        <v>#DIV/0!</v>
      </c>
      <c r="W40" s="36" t="e">
        <f t="shared" si="6"/>
        <v>#DIV/0!</v>
      </c>
      <c r="X40" s="37" t="e">
        <f t="shared" si="7"/>
        <v>#DIV/0!</v>
      </c>
      <c r="Y40" s="96"/>
    </row>
    <row r="41" spans="2:25" s="18" customFormat="1" ht="28.5" customHeight="1" x14ac:dyDescent="0.2">
      <c r="B41" s="30" t="s">
        <v>101</v>
      </c>
      <c r="C41" s="94" t="s">
        <v>102</v>
      </c>
      <c r="D41" s="49" t="s">
        <v>25</v>
      </c>
      <c r="E41" s="60" t="s">
        <v>103</v>
      </c>
      <c r="F41" s="61" t="s">
        <v>31</v>
      </c>
      <c r="H41" s="124">
        <v>3</v>
      </c>
      <c r="I41" s="121">
        <v>3</v>
      </c>
      <c r="J41" s="121">
        <v>3</v>
      </c>
      <c r="K41" s="103"/>
      <c r="L41" s="103"/>
      <c r="M41" s="103"/>
      <c r="N41" s="103"/>
      <c r="O41" s="103"/>
      <c r="P41" s="103"/>
      <c r="Q41" s="103"/>
      <c r="R41" s="103"/>
      <c r="S41" s="104"/>
      <c r="U41" s="27">
        <f t="shared" si="4"/>
        <v>3</v>
      </c>
      <c r="V41" s="28" t="e">
        <f t="shared" si="5"/>
        <v>#DIV/0!</v>
      </c>
      <c r="W41" s="28" t="e">
        <f t="shared" si="6"/>
        <v>#DIV/0!</v>
      </c>
      <c r="X41" s="29" t="e">
        <f t="shared" si="7"/>
        <v>#DIV/0!</v>
      </c>
      <c r="Y41" s="96"/>
    </row>
    <row r="42" spans="2:25" s="18" customFormat="1" ht="30" x14ac:dyDescent="0.2">
      <c r="B42" s="23" t="s">
        <v>104</v>
      </c>
      <c r="C42" s="94" t="s">
        <v>105</v>
      </c>
      <c r="D42" s="52" t="s">
        <v>25</v>
      </c>
      <c r="E42" s="53"/>
      <c r="F42" s="54" t="s">
        <v>31</v>
      </c>
      <c r="H42" s="142">
        <v>10</v>
      </c>
      <c r="I42" s="143">
        <v>10</v>
      </c>
      <c r="J42" s="143">
        <v>13</v>
      </c>
      <c r="K42" s="116"/>
      <c r="L42" s="116"/>
      <c r="M42" s="116"/>
      <c r="N42" s="116"/>
      <c r="O42" s="116"/>
      <c r="P42" s="116"/>
      <c r="Q42" s="116"/>
      <c r="R42" s="116"/>
      <c r="S42" s="117"/>
      <c r="U42" s="118">
        <f>SUM(H42:J42)</f>
        <v>33</v>
      </c>
      <c r="V42" s="119">
        <f>SUM(K42:M42)</f>
        <v>0</v>
      </c>
      <c r="W42" s="119">
        <f>SUM(N42:P42)</f>
        <v>0</v>
      </c>
      <c r="X42" s="120">
        <f>SUM(Q42:S42)</f>
        <v>0</v>
      </c>
      <c r="Y42" s="96"/>
    </row>
    <row r="43" spans="2:25" s="34" customFormat="1" ht="39" customHeight="1" thickBot="1" x14ac:dyDescent="0.25">
      <c r="B43" s="30" t="s">
        <v>106</v>
      </c>
      <c r="C43" s="94" t="s">
        <v>107</v>
      </c>
      <c r="D43" s="49" t="s">
        <v>73</v>
      </c>
      <c r="E43" s="60" t="s">
        <v>108</v>
      </c>
      <c r="F43" s="61" t="s">
        <v>109</v>
      </c>
      <c r="H43" s="158">
        <f>16.8/54.95</f>
        <v>0.30573248407643311</v>
      </c>
      <c r="I43" s="133">
        <f>15.3/54.45</f>
        <v>0.28099173553719009</v>
      </c>
      <c r="J43" s="133">
        <f>13.9/54.45</f>
        <v>0.25528007346189163</v>
      </c>
      <c r="K43" s="105"/>
      <c r="L43" s="105"/>
      <c r="M43" s="105"/>
      <c r="N43" s="105"/>
      <c r="O43" s="105"/>
      <c r="P43" s="105"/>
      <c r="Q43" s="105"/>
      <c r="R43" s="105"/>
      <c r="S43" s="106"/>
      <c r="U43" s="130">
        <f>AVERAGE(H43:J43)</f>
        <v>0.28066809769183826</v>
      </c>
      <c r="V43" s="64" t="e">
        <f>AVERAGE(K43:M43)</f>
        <v>#DIV/0!</v>
      </c>
      <c r="W43" s="64" t="e">
        <f>AVERAGE(N43:P43)</f>
        <v>#DIV/0!</v>
      </c>
      <c r="X43" s="65" t="e">
        <f>AVERAGE(Q43:S43)</f>
        <v>#DIV/0!</v>
      </c>
      <c r="Y43" s="98"/>
    </row>
  </sheetData>
  <mergeCells count="5">
    <mergeCell ref="B33:D33"/>
    <mergeCell ref="B26:D26"/>
    <mergeCell ref="B11:D11"/>
    <mergeCell ref="B8:D8"/>
    <mergeCell ref="B22:D22"/>
  </mergeCells>
  <phoneticPr fontId="9" type="noConversion"/>
  <pageMargins left="0.7" right="0.7" top="0.75" bottom="0.75" header="0.3" footer="0.3"/>
  <pageSetup paperSize="9" orientation="portrait" r:id="rId1"/>
  <extLs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B33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pane xSplit="1" ySplit="1" topLeftCell="B8" activePane="bottomRight" state="frozen"/>
      <selection pane="topRight" activeCell="B1" sqref="B1"/>
      <selection pane="bottomLeft" activeCell="A2" sqref="A2"/>
      <selection pane="bottomRight" activeCell="F19" sqref="F19"/>
    </sheetView>
  </sheetViews>
  <sheetFormatPr defaultRowHeight="15" x14ac:dyDescent="0.25"/>
  <cols>
    <col min="1" max="1" width="5.5703125" bestFit="1" customWidth="1"/>
    <col min="2" max="2" width="67.42578125" customWidth="1"/>
    <col min="3" max="3" width="5.5703125" customWidth="1"/>
    <col min="4" max="4" width="7.5703125" hidden="1" customWidth="1"/>
    <col min="5" max="5" width="40.42578125" customWidth="1"/>
    <col min="6" max="6" width="72.5703125" customWidth="1"/>
    <col min="7" max="7" width="8.42578125" customWidth="1"/>
  </cols>
  <sheetData>
    <row r="1" spans="1:7" x14ac:dyDescent="0.25">
      <c r="A1" s="66" t="s">
        <v>116</v>
      </c>
      <c r="B1" s="66" t="s">
        <v>117</v>
      </c>
      <c r="C1" s="66" t="s">
        <v>118</v>
      </c>
      <c r="D1" s="66" t="s">
        <v>119</v>
      </c>
      <c r="E1" s="66" t="s">
        <v>120</v>
      </c>
      <c r="F1" s="66" t="s">
        <v>121</v>
      </c>
      <c r="G1" s="67" t="s">
        <v>122</v>
      </c>
    </row>
    <row r="2" spans="1:7" ht="36.75" x14ac:dyDescent="0.25">
      <c r="A2" s="68" t="s">
        <v>23</v>
      </c>
      <c r="B2" s="69" t="s">
        <v>24</v>
      </c>
      <c r="C2" s="70" t="s">
        <v>25</v>
      </c>
      <c r="D2" s="71"/>
      <c r="E2" s="72"/>
      <c r="F2" s="73" t="s">
        <v>123</v>
      </c>
      <c r="G2" s="74"/>
    </row>
    <row r="3" spans="1:7" ht="36.75" x14ac:dyDescent="0.25">
      <c r="A3" s="68" t="s">
        <v>28</v>
      </c>
      <c r="B3" s="69" t="s">
        <v>124</v>
      </c>
      <c r="C3" s="70" t="s">
        <v>25</v>
      </c>
      <c r="D3" s="71"/>
      <c r="E3" s="72"/>
      <c r="F3" s="73" t="s">
        <v>125</v>
      </c>
      <c r="G3" s="74"/>
    </row>
    <row r="4" spans="1:7" ht="24.75" x14ac:dyDescent="0.25">
      <c r="A4" s="68" t="s">
        <v>32</v>
      </c>
      <c r="B4" s="69" t="s">
        <v>33</v>
      </c>
      <c r="C4" s="70" t="s">
        <v>25</v>
      </c>
      <c r="D4" s="71"/>
      <c r="E4" s="72"/>
      <c r="F4" s="73" t="s">
        <v>126</v>
      </c>
      <c r="G4" s="74"/>
    </row>
    <row r="5" spans="1:7" ht="24.75" x14ac:dyDescent="0.25">
      <c r="A5" s="68" t="s">
        <v>35</v>
      </c>
      <c r="B5" s="69" t="s">
        <v>36</v>
      </c>
      <c r="C5" s="70" t="s">
        <v>25</v>
      </c>
      <c r="D5" s="71"/>
      <c r="E5" s="72"/>
      <c r="F5" s="73" t="s">
        <v>127</v>
      </c>
      <c r="G5" s="74" t="s">
        <v>128</v>
      </c>
    </row>
    <row r="6" spans="1:7" x14ac:dyDescent="0.25">
      <c r="A6" s="68" t="s">
        <v>38</v>
      </c>
      <c r="B6" s="69" t="s">
        <v>39</v>
      </c>
      <c r="C6" s="70" t="s">
        <v>25</v>
      </c>
      <c r="D6" s="71"/>
      <c r="E6" s="72"/>
      <c r="F6" s="71" t="s">
        <v>129</v>
      </c>
      <c r="G6" s="74" t="s">
        <v>130</v>
      </c>
    </row>
    <row r="7" spans="1:7" ht="36.75" x14ac:dyDescent="0.25">
      <c r="A7" s="68" t="s">
        <v>41</v>
      </c>
      <c r="B7" s="69" t="s">
        <v>110</v>
      </c>
      <c r="C7" s="70" t="s">
        <v>25</v>
      </c>
      <c r="D7" s="71"/>
      <c r="E7" s="72"/>
      <c r="F7" s="73" t="s">
        <v>131</v>
      </c>
      <c r="G7" s="74"/>
    </row>
    <row r="8" spans="1:7" ht="36.75" x14ac:dyDescent="0.25">
      <c r="A8" s="68" t="s">
        <v>44</v>
      </c>
      <c r="B8" s="69" t="s">
        <v>45</v>
      </c>
      <c r="C8" s="70" t="s">
        <v>25</v>
      </c>
      <c r="D8" s="71"/>
      <c r="E8" s="72"/>
      <c r="F8" s="73" t="s">
        <v>132</v>
      </c>
      <c r="G8" s="74"/>
    </row>
    <row r="9" spans="1:7" ht="24" x14ac:dyDescent="0.25">
      <c r="A9" s="68" t="s">
        <v>46</v>
      </c>
      <c r="B9" s="69" t="s">
        <v>47</v>
      </c>
      <c r="C9" s="70" t="s">
        <v>25</v>
      </c>
      <c r="D9" s="71"/>
      <c r="E9" s="72"/>
      <c r="F9" s="72" t="s">
        <v>133</v>
      </c>
      <c r="G9" s="74"/>
    </row>
    <row r="10" spans="1:7" ht="36.75" x14ac:dyDescent="0.25">
      <c r="A10" s="68" t="s">
        <v>48</v>
      </c>
      <c r="B10" s="69" t="s">
        <v>49</v>
      </c>
      <c r="C10" s="70" t="s">
        <v>25</v>
      </c>
      <c r="D10" s="71"/>
      <c r="E10" s="72"/>
      <c r="F10" s="73" t="s">
        <v>134</v>
      </c>
      <c r="G10" s="74"/>
    </row>
    <row r="11" spans="1:7" x14ac:dyDescent="0.25">
      <c r="A11" s="68" t="s">
        <v>52</v>
      </c>
      <c r="B11" s="69" t="s">
        <v>53</v>
      </c>
      <c r="C11" s="70" t="s">
        <v>25</v>
      </c>
      <c r="D11" s="71"/>
      <c r="E11" s="72"/>
      <c r="F11" s="72" t="s">
        <v>133</v>
      </c>
      <c r="G11" s="74"/>
    </row>
    <row r="12" spans="1:7" x14ac:dyDescent="0.25">
      <c r="A12" s="68" t="s">
        <v>55</v>
      </c>
      <c r="B12" s="69" t="s">
        <v>56</v>
      </c>
      <c r="C12" s="70" t="s">
        <v>25</v>
      </c>
      <c r="D12" s="71"/>
      <c r="E12" s="72"/>
      <c r="F12" s="72" t="s">
        <v>133</v>
      </c>
      <c r="G12" s="74"/>
    </row>
    <row r="13" spans="1:7" ht="24.75" x14ac:dyDescent="0.25">
      <c r="A13" s="68" t="s">
        <v>59</v>
      </c>
      <c r="B13" s="69" t="s">
        <v>111</v>
      </c>
      <c r="C13" s="75" t="s">
        <v>61</v>
      </c>
      <c r="D13" s="71"/>
      <c r="E13" s="72"/>
      <c r="F13" s="73" t="s">
        <v>135</v>
      </c>
      <c r="G13" s="74"/>
    </row>
    <row r="14" spans="1:7" ht="36.75" x14ac:dyDescent="0.25">
      <c r="A14" s="68" t="s">
        <v>64</v>
      </c>
      <c r="B14" s="69" t="s">
        <v>136</v>
      </c>
      <c r="C14" s="75" t="s">
        <v>61</v>
      </c>
      <c r="D14" s="71"/>
      <c r="E14" s="72"/>
      <c r="F14" s="73" t="s">
        <v>137</v>
      </c>
      <c r="G14" s="74"/>
    </row>
    <row r="15" spans="1:7" ht="48.75" x14ac:dyDescent="0.25">
      <c r="A15" s="68" t="s">
        <v>67</v>
      </c>
      <c r="B15" s="69" t="s">
        <v>138</v>
      </c>
      <c r="C15" s="75" t="s">
        <v>61</v>
      </c>
      <c r="D15" s="71"/>
      <c r="E15" s="72"/>
      <c r="F15" s="73" t="s">
        <v>139</v>
      </c>
      <c r="G15" s="74"/>
    </row>
    <row r="16" spans="1:7" ht="48.75" x14ac:dyDescent="0.25">
      <c r="A16" s="68" t="s">
        <v>71</v>
      </c>
      <c r="B16" s="81" t="s">
        <v>72</v>
      </c>
      <c r="C16" s="82" t="s">
        <v>73</v>
      </c>
      <c r="D16" s="71"/>
      <c r="E16" s="109" t="s">
        <v>140</v>
      </c>
      <c r="F16" s="110" t="s">
        <v>141</v>
      </c>
      <c r="G16" s="74"/>
    </row>
    <row r="17" spans="1:7" ht="24" x14ac:dyDescent="0.25">
      <c r="A17" s="68" t="s">
        <v>75</v>
      </c>
      <c r="B17" s="81" t="s">
        <v>76</v>
      </c>
      <c r="C17" s="75" t="s">
        <v>73</v>
      </c>
      <c r="D17" s="74"/>
      <c r="E17" s="79"/>
      <c r="F17" s="72" t="s">
        <v>133</v>
      </c>
      <c r="G17" s="74" t="s">
        <v>128</v>
      </c>
    </row>
    <row r="18" spans="1:7" x14ac:dyDescent="0.25">
      <c r="A18" s="68" t="s">
        <v>80</v>
      </c>
      <c r="B18" s="81" t="s">
        <v>81</v>
      </c>
      <c r="C18" s="75" t="s">
        <v>73</v>
      </c>
      <c r="D18" s="74"/>
      <c r="E18" s="79"/>
      <c r="F18" s="72" t="s">
        <v>133</v>
      </c>
      <c r="G18" s="74" t="s">
        <v>128</v>
      </c>
    </row>
    <row r="19" spans="1:7" ht="84.75" x14ac:dyDescent="0.25">
      <c r="A19" s="68" t="s">
        <v>83</v>
      </c>
      <c r="B19" s="84" t="s">
        <v>84</v>
      </c>
      <c r="C19" s="75" t="s">
        <v>73</v>
      </c>
      <c r="D19" s="74"/>
      <c r="E19" s="73" t="s">
        <v>142</v>
      </c>
      <c r="F19" s="73" t="s">
        <v>155</v>
      </c>
      <c r="G19" s="74"/>
    </row>
    <row r="20" spans="1:7" x14ac:dyDescent="0.25">
      <c r="A20" s="68" t="s">
        <v>86</v>
      </c>
      <c r="B20" s="81" t="s">
        <v>87</v>
      </c>
      <c r="C20" s="75" t="s">
        <v>73</v>
      </c>
      <c r="D20" s="74"/>
      <c r="E20" s="79"/>
      <c r="F20" s="72" t="s">
        <v>133</v>
      </c>
      <c r="G20" s="74" t="s">
        <v>128</v>
      </c>
    </row>
    <row r="21" spans="1:7" x14ac:dyDescent="0.25">
      <c r="A21" s="68" t="s">
        <v>89</v>
      </c>
      <c r="B21" s="81" t="s">
        <v>90</v>
      </c>
      <c r="C21" s="75" t="s">
        <v>73</v>
      </c>
      <c r="D21" s="74"/>
      <c r="E21" s="79"/>
      <c r="F21" s="72" t="s">
        <v>133</v>
      </c>
      <c r="G21" s="74" t="s">
        <v>128</v>
      </c>
    </row>
    <row r="22" spans="1:7" x14ac:dyDescent="0.25">
      <c r="A22" s="68" t="s">
        <v>92</v>
      </c>
      <c r="B22" s="84" t="s">
        <v>93</v>
      </c>
      <c r="C22" s="75" t="s">
        <v>73</v>
      </c>
      <c r="D22" s="74"/>
      <c r="E22" s="79"/>
      <c r="F22" s="72" t="s">
        <v>133</v>
      </c>
      <c r="G22" s="74" t="s">
        <v>128</v>
      </c>
    </row>
    <row r="23" spans="1:7" x14ac:dyDescent="0.25">
      <c r="A23" s="68" t="s">
        <v>95</v>
      </c>
      <c r="B23" s="81" t="s">
        <v>96</v>
      </c>
      <c r="C23" s="75" t="s">
        <v>73</v>
      </c>
      <c r="D23" s="74"/>
      <c r="E23" s="79"/>
      <c r="F23" s="72" t="s">
        <v>133</v>
      </c>
      <c r="G23" s="74" t="s">
        <v>128</v>
      </c>
    </row>
    <row r="24" spans="1:7" ht="96.75" x14ac:dyDescent="0.25">
      <c r="A24" s="68" t="s">
        <v>98</v>
      </c>
      <c r="B24" s="84" t="s">
        <v>99</v>
      </c>
      <c r="C24" s="75" t="s">
        <v>73</v>
      </c>
      <c r="D24" s="74"/>
      <c r="E24" s="73" t="s">
        <v>144</v>
      </c>
      <c r="F24" s="71" t="s">
        <v>156</v>
      </c>
      <c r="G24" s="74"/>
    </row>
    <row r="25" spans="1:7" x14ac:dyDescent="0.25">
      <c r="A25" s="68" t="s">
        <v>101</v>
      </c>
      <c r="B25" s="81" t="s">
        <v>102</v>
      </c>
      <c r="C25" s="75" t="s">
        <v>25</v>
      </c>
      <c r="D25" s="74"/>
      <c r="E25" s="79"/>
      <c r="F25" s="72" t="s">
        <v>133</v>
      </c>
      <c r="G25" s="74" t="s">
        <v>128</v>
      </c>
    </row>
    <row r="26" spans="1:7" ht="24" x14ac:dyDescent="0.25">
      <c r="A26" s="68" t="s">
        <v>104</v>
      </c>
      <c r="B26" s="81" t="s">
        <v>105</v>
      </c>
      <c r="C26" s="75" t="s">
        <v>25</v>
      </c>
      <c r="D26" s="74"/>
      <c r="E26" s="79"/>
      <c r="F26" s="72" t="s">
        <v>133</v>
      </c>
      <c r="G26" s="74" t="s">
        <v>128</v>
      </c>
    </row>
    <row r="27" spans="1:7" x14ac:dyDescent="0.25">
      <c r="A27" s="68" t="s">
        <v>106</v>
      </c>
      <c r="B27" s="81" t="s">
        <v>107</v>
      </c>
      <c r="C27" s="75" t="s">
        <v>73</v>
      </c>
      <c r="D27" s="74"/>
      <c r="E27" s="79"/>
      <c r="F27" s="72" t="s">
        <v>133</v>
      </c>
      <c r="G27" s="74" t="s">
        <v>128</v>
      </c>
    </row>
    <row r="28" spans="1:7" ht="36.75" hidden="1" x14ac:dyDescent="0.25">
      <c r="A28" s="76" t="s">
        <v>80</v>
      </c>
      <c r="B28" s="77" t="s">
        <v>112</v>
      </c>
      <c r="C28" s="78" t="s">
        <v>73</v>
      </c>
      <c r="D28" s="72"/>
      <c r="E28" s="72" t="s">
        <v>145</v>
      </c>
      <c r="F28" s="79" t="s">
        <v>157</v>
      </c>
      <c r="G28" s="80" t="s">
        <v>146</v>
      </c>
    </row>
    <row r="29" spans="1:7" ht="120.75" hidden="1" x14ac:dyDescent="0.25">
      <c r="A29" s="76" t="s">
        <v>86</v>
      </c>
      <c r="B29" s="77" t="s">
        <v>113</v>
      </c>
      <c r="C29" s="83" t="s">
        <v>61</v>
      </c>
      <c r="D29" s="80"/>
      <c r="E29" s="79" t="s">
        <v>147</v>
      </c>
      <c r="F29" s="79" t="s">
        <v>148</v>
      </c>
      <c r="G29" s="80" t="s">
        <v>146</v>
      </c>
    </row>
    <row r="30" spans="1:7" ht="24" hidden="1" x14ac:dyDescent="0.25">
      <c r="A30" s="76" t="s">
        <v>104</v>
      </c>
      <c r="B30" s="77" t="s">
        <v>115</v>
      </c>
      <c r="C30" s="83" t="s">
        <v>61</v>
      </c>
      <c r="D30" s="80"/>
      <c r="E30" s="79"/>
      <c r="F30" s="72" t="s">
        <v>133</v>
      </c>
      <c r="G30" s="90" t="s">
        <v>146</v>
      </c>
    </row>
    <row r="31" spans="1:7" ht="36.75" hidden="1" x14ac:dyDescent="0.25">
      <c r="A31" s="85"/>
      <c r="B31" s="86" t="s">
        <v>149</v>
      </c>
      <c r="C31" s="87" t="s">
        <v>61</v>
      </c>
      <c r="D31" s="88"/>
      <c r="E31" s="88"/>
      <c r="F31" s="89" t="s">
        <v>150</v>
      </c>
      <c r="G31" s="80" t="s">
        <v>146</v>
      </c>
    </row>
    <row r="32" spans="1:7" ht="36.75" hidden="1" x14ac:dyDescent="0.25">
      <c r="A32" s="85"/>
      <c r="B32" s="86" t="s">
        <v>151</v>
      </c>
      <c r="C32" s="87" t="s">
        <v>61</v>
      </c>
      <c r="D32" s="88"/>
      <c r="E32" s="88"/>
      <c r="F32" s="89" t="s">
        <v>152</v>
      </c>
      <c r="G32" s="90" t="s">
        <v>146</v>
      </c>
    </row>
    <row r="33" spans="1:7" hidden="1" x14ac:dyDescent="0.25">
      <c r="A33" s="85" t="s">
        <v>64</v>
      </c>
      <c r="B33" s="86" t="s">
        <v>153</v>
      </c>
      <c r="C33" s="87" t="s">
        <v>61</v>
      </c>
      <c r="D33" s="88"/>
      <c r="E33" s="88"/>
      <c r="F33" s="88" t="s">
        <v>133</v>
      </c>
      <c r="G33" s="80" t="s">
        <v>146</v>
      </c>
    </row>
    <row r="34" spans="1:7" ht="60.75" hidden="1" x14ac:dyDescent="0.25">
      <c r="A34" s="76" t="s">
        <v>92</v>
      </c>
      <c r="B34" s="77" t="s">
        <v>114</v>
      </c>
      <c r="C34" s="83" t="s">
        <v>73</v>
      </c>
      <c r="D34" s="80"/>
      <c r="E34" s="79" t="s">
        <v>143</v>
      </c>
      <c r="F34" s="72" t="s">
        <v>156</v>
      </c>
      <c r="G34" s="80" t="s">
        <v>146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c60094c1-103e-4691-ab6b-603e2df31610">
      <Terms xmlns="http://schemas.microsoft.com/office/infopath/2007/PartnerControls"/>
    </lcf76f155ced4ddcb4097134ff3c332f>
    <TaxCatchAll xmlns="6584e5a5-4f8c-4090-b1cd-fba3d2dfea20" xsi:nil="true"/>
    <Comments xmlns="c60094c1-103e-4691-ab6b-603e2df3161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90C51B8E2DA041A7C716FE977D1AD9" ma:contentTypeVersion="21" ma:contentTypeDescription="Create a new document." ma:contentTypeScope="" ma:versionID="fcaf167f4394b70ee19fae2e9b04b03e">
  <xsd:schema xmlns:xsd="http://www.w3.org/2001/XMLSchema" xmlns:xs="http://www.w3.org/2001/XMLSchema" xmlns:p="http://schemas.microsoft.com/office/2006/metadata/properties" xmlns:ns1="http://schemas.microsoft.com/sharepoint/v3" xmlns:ns2="c60094c1-103e-4691-ab6b-603e2df31610" xmlns:ns3="6584e5a5-4f8c-4090-b1cd-fba3d2dfea20" targetNamespace="http://schemas.microsoft.com/office/2006/metadata/properties" ma:root="true" ma:fieldsID="d61e474eca3b8a6095588212261cde2d" ns1:_="" ns2:_="" ns3:_="">
    <xsd:import namespace="http://schemas.microsoft.com/sharepoint/v3"/>
    <xsd:import namespace="c60094c1-103e-4691-ab6b-603e2df31610"/>
    <xsd:import namespace="6584e5a5-4f8c-4090-b1cd-fba3d2dfea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Comment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0094c1-103e-4691-ab6b-603e2df316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omments" ma:index="25" nillable="true" ma:displayName="Comments" ma:format="Dropdown" ma:internalName="Comments">
      <xsd:simpleType>
        <xsd:restriction base="dms:Text">
          <xsd:maxLength value="255"/>
        </xsd:restriction>
      </xsd:simpleType>
    </xsd:element>
    <xsd:element name="MediaServiceLocation" ma:index="26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84e5a5-4f8c-4090-b1cd-fba3d2dfea2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048d52c1-7527-4a94-b048-d2193521e279}" ma:internalName="TaxCatchAll" ma:showField="CatchAllData" ma:web="6584e5a5-4f8c-4090-b1cd-fba3d2dfea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5336BA-5131-4217-9804-C2DE4A9DC6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1F1826-7479-407E-99C3-CA04D498DA78}">
  <ds:schemaRefs>
    <ds:schemaRef ds:uri="http://purl.org/dc/terms/"/>
    <ds:schemaRef ds:uri="c60094c1-103e-4691-ab6b-603e2df31610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http://schemas.openxmlformats.org/package/2006/metadata/core-properties"/>
    <ds:schemaRef ds:uri="6584e5a5-4f8c-4090-b1cd-fba3d2dfea2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78A05AE-7F27-4254-8BF9-5D59977047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60094c1-103e-4691-ab6b-603e2df31610"/>
    <ds:schemaRef ds:uri="6584e5a5-4f8c-4090-b1cd-fba3d2dfea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Measures</vt:lpstr>
      <vt:lpstr>ELFT Business Rules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Gloria.Ahmed</dc:creator>
  <cp:keywords/>
  <dc:description/>
  <cp:lastModifiedBy>Uddin Kutub</cp:lastModifiedBy>
  <cp:revision/>
  <dcterms:created xsi:type="dcterms:W3CDTF">2022-04-06T11:12:01Z</dcterms:created>
  <dcterms:modified xsi:type="dcterms:W3CDTF">2024-07-25T14:19:16Z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0x010100D2E73684EE2C4040BD7B6D438CA26D05</vt:lpwstr>
  </property>
  <property fmtid="{D5CDD505-2E9C-101B-9397-08002B2CF9AE}" pid="3" name="Order">
    <vt:r8>35200</vt:r8>
  </property>
  <property fmtid="{D5CDD505-2E9C-101B-9397-08002B2CF9AE}" pid="4" name="MediaServiceImageTags">
    <vt:lpwstr/>
  </property>
</Properties>
</file>